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style1.xml" ContentType="application/vnd.ms-office.chartstyle+xml"/>
  <Override PartName="/xl/charts/colors1.xml" ContentType="application/vnd.ms-office.chartcolorstyle+xml"/>
  <Override PartName="/xl/charts/chart10.xml" ContentType="application/vnd.openxmlformats-officedocument.drawingml.chart+xml"/>
  <Override PartName="/xl/charts/style2.xml" ContentType="application/vnd.ms-office.chartstyle+xml"/>
  <Override PartName="/xl/charts/colors2.xml" ContentType="application/vnd.ms-office.chartcolorstyle+xml"/>
  <Override PartName="/xl/charts/chart11.xml" ContentType="application/vnd.openxmlformats-officedocument.drawingml.chart+xml"/>
  <Override PartName="/xl/charts/style3.xml" ContentType="application/vnd.ms-office.chartstyle+xml"/>
  <Override PartName="/xl/charts/colors3.xml" ContentType="application/vnd.ms-office.chartcolorstyle+xml"/>
  <Override PartName="/xl/drawings/drawing3.xml" ContentType="application/vnd.openxmlformats-officedocument.drawing+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drawings/drawing4.xml" ContentType="application/vnd.openxmlformats-officedocument.drawing+xml"/>
  <Override PartName="/xl/drawings/drawing5.xml" ContentType="application/vnd.openxmlformats-officedocument.drawing+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drawings/drawing6.xml" ContentType="application/vnd.openxmlformats-officedocument.drawing+xml"/>
  <Override PartName="/xl/charts/chart17.xml" ContentType="application/vnd.openxmlformats-officedocument.drawingml.chart+xml"/>
  <Override PartName="/xl/charts/style4.xml" ContentType="application/vnd.ms-office.chartstyle+xml"/>
  <Override PartName="/xl/charts/colors4.xml" ContentType="application/vnd.ms-office.chartcolorstyle+xml"/>
  <Override PartName="/xl/drawings/drawing7.xml" ContentType="application/vnd.openxmlformats-officedocument.drawing+xml"/>
  <Override PartName="/xl/tables/table7.xml" ContentType="application/vnd.openxmlformats-officedocument.spreadsheetml.table+xml"/>
  <Override PartName="/xl/charts/chart18.xml" ContentType="application/vnd.openxmlformats-officedocument.drawingml.chart+xml"/>
  <Override PartName="/xl/charts/style5.xml" ContentType="application/vnd.ms-office.chartstyle+xml"/>
  <Override PartName="/xl/charts/colors5.xml" ContentType="application/vnd.ms-office.chartcolorstyle+xml"/>
  <Override PartName="/xl/charts/chart19.xml" ContentType="application/vnd.openxmlformats-officedocument.drawingml.chart+xml"/>
  <Override PartName="/xl/charts/style6.xml" ContentType="application/vnd.ms-office.chartstyle+xml"/>
  <Override PartName="/xl/charts/colors6.xml" ContentType="application/vnd.ms-office.chartcolorstyle+xml"/>
  <Override PartName="/xl/charts/chart20.xml" ContentType="application/vnd.openxmlformats-officedocument.drawingml.chart+xml"/>
  <Override PartName="/xl/charts/style7.xml" ContentType="application/vnd.ms-office.chartstyle+xml"/>
  <Override PartName="/xl/charts/colors7.xml" ContentType="application/vnd.ms-office.chartcolorstyle+xml"/>
  <Override PartName="/xl/charts/chart21.xml" ContentType="application/vnd.openxmlformats-officedocument.drawingml.chart+xml"/>
  <Override PartName="/xl/charts/style8.xml" ContentType="application/vnd.ms-office.chartstyle+xml"/>
  <Override PartName="/xl/charts/colors8.xml" ContentType="application/vnd.ms-office.chartcolorstyle+xml"/>
  <Override PartName="/xl/charts/chart22.xml" ContentType="application/vnd.openxmlformats-officedocument.drawingml.chart+xml"/>
  <Override PartName="/xl/charts/style9.xml" ContentType="application/vnd.ms-office.chartstyle+xml"/>
  <Override PartName="/xl/charts/colors9.xml" ContentType="application/vnd.ms-office.chartcolorstyle+xml"/>
  <Override PartName="/xl/charts/chart23.xml" ContentType="application/vnd.openxmlformats-officedocument.drawingml.chart+xml"/>
  <Override PartName="/xl/charts/style10.xml" ContentType="application/vnd.ms-office.chartstyle+xml"/>
  <Override PartName="/xl/charts/colors10.xml" ContentType="application/vnd.ms-office.chartcolorstyle+xml"/>
  <Override PartName="/xl/charts/chart24.xml" ContentType="application/vnd.openxmlformats-officedocument.drawingml.chart+xml"/>
  <Override PartName="/xl/charts/style11.xml" ContentType="application/vnd.ms-office.chartstyle+xml"/>
  <Override PartName="/xl/charts/colors11.xml" ContentType="application/vnd.ms-office.chartcolorstyle+xml"/>
  <Override PartName="/xl/charts/chart25.xml" ContentType="application/vnd.openxmlformats-officedocument.drawingml.chart+xml"/>
  <Override PartName="/xl/charts/style12.xml" ContentType="application/vnd.ms-office.chartstyle+xml"/>
  <Override PartName="/xl/charts/colors12.xml" ContentType="application/vnd.ms-office.chartcolorstyle+xml"/>
  <Override PartName="/xl/charts/chart26.xml" ContentType="application/vnd.openxmlformats-officedocument.drawingml.chart+xml"/>
  <Override PartName="/xl/charts/style13.xml" ContentType="application/vnd.ms-office.chartstyle+xml"/>
  <Override PartName="/xl/charts/colors13.xml" ContentType="application/vnd.ms-office.chartcolorstyle+xml"/>
  <Override PartName="/xl/charts/chart27.xml" ContentType="application/vnd.openxmlformats-officedocument.drawingml.chart+xml"/>
  <Override PartName="/xl/charts/style14.xml" ContentType="application/vnd.ms-office.chartstyle+xml"/>
  <Override PartName="/xl/charts/colors14.xml" ContentType="application/vnd.ms-office.chartcolorstyle+xml"/>
  <Override PartName="/xl/charts/chart28.xml" ContentType="application/vnd.openxmlformats-officedocument.drawingml.chart+xml"/>
  <Override PartName="/xl/charts/style15.xml" ContentType="application/vnd.ms-office.chartstyle+xml"/>
  <Override PartName="/xl/charts/colors15.xml" ContentType="application/vnd.ms-office.chartcolorstyle+xml"/>
  <Override PartName="/xl/charts/chart29.xml" ContentType="application/vnd.openxmlformats-officedocument.drawingml.chart+xml"/>
  <Override PartName="/xl/charts/style16.xml" ContentType="application/vnd.ms-office.chartstyle+xml"/>
  <Override PartName="/xl/charts/colors16.xml" ContentType="application/vnd.ms-office.chartcolorstyle+xml"/>
  <Override PartName="/xl/charts/chart30.xml" ContentType="application/vnd.openxmlformats-officedocument.drawingml.chart+xml"/>
  <Override PartName="/xl/charts/style17.xml" ContentType="application/vnd.ms-office.chartstyle+xml"/>
  <Override PartName="/xl/charts/colors17.xml" ContentType="application/vnd.ms-office.chartcolorstyle+xml"/>
  <Override PartName="/xl/charts/chart31.xml" ContentType="application/vnd.openxmlformats-officedocument.drawingml.chart+xml"/>
  <Override PartName="/xl/charts/style18.xml" ContentType="application/vnd.ms-office.chartstyle+xml"/>
  <Override PartName="/xl/charts/colors18.xml" ContentType="application/vnd.ms-office.chartcolorstyle+xml"/>
  <Override PartName="/xl/charts/chart32.xml" ContentType="application/vnd.openxmlformats-officedocument.drawingml.chart+xml"/>
  <Override PartName="/xl/charts/style19.xml" ContentType="application/vnd.ms-office.chartstyle+xml"/>
  <Override PartName="/xl/charts/colors19.xml" ContentType="application/vnd.ms-office.chartcolorstyle+xml"/>
  <Override PartName="/xl/drawings/drawing8.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codeName="{28389E77-7640-9E18-AD5C-E98E2F4A8B83}"/>
  <workbookPr showInkAnnotation="0" codeName="ThisWorkbook"/>
  <mc:AlternateContent xmlns:mc="http://schemas.openxmlformats.org/markup-compatibility/2006">
    <mc:Choice Requires="x15">
      <x15ac:absPath xmlns:x15ac="http://schemas.microsoft.com/office/spreadsheetml/2010/11/ac" url="C:\Users\User\Desktop\2026\DOC\SB\REGISTROS SB\"/>
    </mc:Choice>
  </mc:AlternateContent>
  <xr:revisionPtr revIDLastSave="0" documentId="13_ncr:1_{4FA98EF4-FFCA-4390-9FAA-EE393B5F32BB}" xr6:coauthVersionLast="47" xr6:coauthVersionMax="47" xr10:uidLastSave="{00000000-0000-0000-0000-000000000000}"/>
  <bookViews>
    <workbookView xWindow="-120" yWindow="-120" windowWidth="20730" windowHeight="11040" tabRatio="839" xr2:uid="{00000000-000D-0000-FFFF-FFFF00000000}"/>
  </bookViews>
  <sheets>
    <sheet name="DNU vaciado" sheetId="33" r:id="rId1"/>
    <sheet name="DNU gráficos" sheetId="32" r:id="rId2"/>
    <sheet name="ESU vaciado" sheetId="27" r:id="rId3"/>
    <sheet name="EESU datos" sheetId="15" r:id="rId4"/>
    <sheet name="Gráficas EESU" sheetId="16" r:id="rId5"/>
    <sheet name="Indicadores Colecciones" sheetId="35" r:id="rId6"/>
    <sheet name="Indicadores Servicios" sheetId="38" r:id="rId7"/>
    <sheet name="Fórmula" sheetId="20" state="hidden" r:id="rId8"/>
  </sheets>
  <calcPr calcId="181029"/>
</workbook>
</file>

<file path=xl/calcChain.xml><?xml version="1.0" encoding="utf-8"?>
<calcChain xmlns="http://schemas.openxmlformats.org/spreadsheetml/2006/main">
  <c r="C102" i="32" l="1"/>
  <c r="C101" i="32"/>
  <c r="C100" i="32"/>
  <c r="C99" i="32"/>
  <c r="C98" i="32"/>
  <c r="C97" i="32"/>
  <c r="C96" i="32"/>
  <c r="C95" i="32"/>
  <c r="C94" i="32"/>
  <c r="C93" i="32"/>
  <c r="C65" i="32"/>
  <c r="C64" i="32"/>
  <c r="C63" i="32"/>
  <c r="C62" i="32"/>
  <c r="C61" i="32"/>
  <c r="C60" i="32"/>
  <c r="C59" i="32"/>
  <c r="C26" i="32"/>
  <c r="C27" i="32"/>
  <c r="C28" i="32"/>
  <c r="C29" i="32"/>
  <c r="C30" i="32"/>
  <c r="C32" i="32"/>
  <c r="F20" i="35" l="1"/>
  <c r="F19" i="35"/>
  <c r="F18" i="35"/>
  <c r="F17" i="35"/>
  <c r="F16" i="35"/>
  <c r="F15" i="35"/>
  <c r="G9" i="35" s="1"/>
  <c r="F14" i="35"/>
  <c r="F13" i="35"/>
  <c r="F12" i="35"/>
  <c r="F11" i="35"/>
  <c r="F10" i="35"/>
  <c r="F9" i="35"/>
  <c r="E27" i="35" l="1"/>
  <c r="E16" i="15" l="1"/>
  <c r="F105" i="33"/>
  <c r="E106" i="27"/>
  <c r="A6" i="27"/>
  <c r="P12" i="38"/>
  <c r="P24" i="38" l="1"/>
  <c r="P23" i="38"/>
  <c r="P22" i="38"/>
  <c r="P21" i="38"/>
  <c r="P20" i="38"/>
  <c r="P19" i="38"/>
  <c r="P18" i="38"/>
  <c r="P17" i="38"/>
  <c r="P16" i="38"/>
  <c r="P15" i="38"/>
  <c r="P14" i="38"/>
  <c r="P13" i="38"/>
  <c r="R12" i="38"/>
  <c r="P11" i="38"/>
  <c r="P10" i="38"/>
  <c r="C17" i="32" l="1"/>
  <c r="C16" i="32"/>
  <c r="C15" i="32"/>
  <c r="C114" i="32" l="1"/>
  <c r="C113" i="32"/>
  <c r="E112" i="27" l="1"/>
  <c r="E111" i="27"/>
  <c r="E110" i="27"/>
  <c r="E109" i="27"/>
  <c r="E108" i="27"/>
  <c r="E107" i="27"/>
  <c r="H97" i="27" l="1"/>
  <c r="I97" i="27"/>
  <c r="J97" i="27"/>
  <c r="G97" i="27"/>
  <c r="E31" i="35"/>
  <c r="D16" i="15"/>
  <c r="F97" i="27" l="1"/>
  <c r="E36" i="35" l="1"/>
  <c r="G21" i="20" l="1"/>
  <c r="F21" i="20"/>
  <c r="F20" i="20"/>
  <c r="E20" i="20"/>
  <c r="G15" i="20"/>
  <c r="D20" i="20" s="1"/>
  <c r="D21" i="20" s="1"/>
  <c r="D12" i="20"/>
  <c r="E12" i="20" s="1"/>
  <c r="G12" i="20" s="1"/>
  <c r="C21" i="20" s="1"/>
  <c r="E11" i="20"/>
  <c r="G11" i="20" s="1"/>
  <c r="D15" i="15"/>
  <c r="D14" i="15"/>
  <c r="D13" i="15"/>
  <c r="D12" i="15"/>
  <c r="I109" i="27"/>
  <c r="I108" i="27"/>
  <c r="I107" i="27"/>
  <c r="I106" i="27"/>
  <c r="E97" i="27"/>
  <c r="A7" i="27"/>
  <c r="Q132" i="32"/>
  <c r="P132" i="32"/>
  <c r="O132" i="32"/>
  <c r="N132" i="32"/>
  <c r="M132" i="32"/>
  <c r="L132" i="32"/>
  <c r="Q131" i="32"/>
  <c r="P131" i="32"/>
  <c r="O131" i="32"/>
  <c r="N131" i="32"/>
  <c r="M131" i="32"/>
  <c r="L131" i="32"/>
  <c r="Q130" i="32"/>
  <c r="P130" i="32"/>
  <c r="O130" i="32"/>
  <c r="N130" i="32"/>
  <c r="M130" i="32"/>
  <c r="L130" i="32"/>
  <c r="Q129" i="32"/>
  <c r="P129" i="32"/>
  <c r="O129" i="32"/>
  <c r="N129" i="32"/>
  <c r="M129" i="32"/>
  <c r="L129" i="32"/>
  <c r="Q128" i="32"/>
  <c r="P128" i="32"/>
  <c r="O128" i="32"/>
  <c r="N128" i="32"/>
  <c r="M128" i="32"/>
  <c r="L128" i="32"/>
  <c r="Q127" i="32"/>
  <c r="P127" i="32"/>
  <c r="O127" i="32"/>
  <c r="N127" i="32"/>
  <c r="M127" i="32"/>
  <c r="L127" i="32"/>
  <c r="O123" i="32"/>
  <c r="N123" i="32"/>
  <c r="M123" i="32"/>
  <c r="L123" i="32"/>
  <c r="O122" i="32"/>
  <c r="N122" i="32"/>
  <c r="M122" i="32"/>
  <c r="L122" i="32"/>
  <c r="O121" i="32"/>
  <c r="N121" i="32"/>
  <c r="M121" i="32"/>
  <c r="L121" i="32"/>
  <c r="O120" i="32"/>
  <c r="N120" i="32"/>
  <c r="M120" i="32"/>
  <c r="L120" i="32"/>
  <c r="C89" i="32"/>
  <c r="C88" i="32"/>
  <c r="C87" i="32"/>
  <c r="C86" i="32"/>
  <c r="C85" i="32"/>
  <c r="C76" i="32"/>
  <c r="C75" i="32"/>
  <c r="C55" i="32"/>
  <c r="C54" i="32"/>
  <c r="C53" i="32"/>
  <c r="C52" i="32"/>
  <c r="C51" i="32"/>
  <c r="C50" i="32"/>
  <c r="C44" i="32"/>
  <c r="C43" i="32"/>
  <c r="C42" i="32"/>
  <c r="C41" i="32"/>
  <c r="C40" i="32"/>
  <c r="C39" i="32"/>
  <c r="X105" i="33"/>
  <c r="C132" i="32" s="1"/>
  <c r="W105" i="33"/>
  <c r="C131" i="32" s="1"/>
  <c r="V105" i="33"/>
  <c r="C130" i="32" s="1"/>
  <c r="U105" i="33"/>
  <c r="C129" i="32" s="1"/>
  <c r="T105" i="33"/>
  <c r="C128" i="32" s="1"/>
  <c r="S105" i="33"/>
  <c r="C127" i="32" s="1"/>
  <c r="R105" i="33"/>
  <c r="C123" i="32" s="1"/>
  <c r="Q105" i="33"/>
  <c r="C122" i="32" s="1"/>
  <c r="P105" i="33"/>
  <c r="C121" i="32" s="1"/>
  <c r="O105" i="33"/>
  <c r="C120" i="32" s="1"/>
  <c r="N105" i="33"/>
  <c r="K105" i="33"/>
  <c r="J105" i="33"/>
  <c r="G105" i="33"/>
  <c r="E105" i="33"/>
  <c r="A9" i="27" l="1"/>
  <c r="A10" i="27" s="1"/>
  <c r="A11" i="27" s="1"/>
  <c r="A12" i="27" s="1"/>
  <c r="A13" i="27" s="1"/>
  <c r="A14" i="27" s="1"/>
  <c r="A15" i="27" s="1"/>
  <c r="A16" i="27" s="1"/>
  <c r="A17" i="27" s="1"/>
  <c r="A18" i="27" s="1"/>
  <c r="A19" i="27" s="1"/>
  <c r="A20" i="27" s="1"/>
  <c r="A21" i="27" s="1"/>
  <c r="A22" i="27" s="1"/>
  <c r="A23" i="27" s="1"/>
  <c r="A24" i="27" s="1"/>
  <c r="A25" i="27" s="1"/>
  <c r="A26" i="27" s="1"/>
  <c r="A27" i="27" s="1"/>
  <c r="A28" i="27" s="1"/>
  <c r="A29" i="27" s="1"/>
  <c r="A30" i="27" s="1"/>
  <c r="A31" i="27" s="1"/>
  <c r="A32" i="27" s="1"/>
  <c r="A33" i="27" s="1"/>
  <c r="A34" i="27" s="1"/>
  <c r="A35" i="27" s="1"/>
  <c r="A36" i="27" s="1"/>
  <c r="A37" i="27" s="1"/>
  <c r="A38" i="27" s="1"/>
  <c r="A39" i="27" s="1"/>
  <c r="A40" i="27" s="1"/>
  <c r="A41" i="27" s="1"/>
  <c r="A42" i="27" s="1"/>
  <c r="A43" i="27" s="1"/>
  <c r="A44" i="27" s="1"/>
  <c r="A45" i="27" s="1"/>
  <c r="A46" i="27" s="1"/>
  <c r="A47" i="27" s="1"/>
  <c r="A48" i="27" s="1"/>
  <c r="A49" i="27" s="1"/>
  <c r="A50" i="27" s="1"/>
  <c r="A51" i="27" s="1"/>
  <c r="A52" i="27" s="1"/>
  <c r="A53" i="27" s="1"/>
  <c r="A54" i="27" s="1"/>
  <c r="A55" i="27" s="1"/>
  <c r="A56" i="27" s="1"/>
  <c r="A57" i="27" s="1"/>
  <c r="A58" i="27" s="1"/>
  <c r="A59" i="27" s="1"/>
  <c r="A60" i="27" s="1"/>
  <c r="A61" i="27" s="1"/>
  <c r="A62" i="27" s="1"/>
  <c r="A63" i="27" s="1"/>
  <c r="A64" i="27" s="1"/>
  <c r="A65" i="27" s="1"/>
  <c r="A66" i="27" s="1"/>
  <c r="A67" i="27" s="1"/>
  <c r="A68" i="27" s="1"/>
  <c r="A69" i="27" s="1"/>
  <c r="A70" i="27" s="1"/>
  <c r="A71" i="27" s="1"/>
  <c r="A72" i="27" s="1"/>
  <c r="A73" i="27" s="1"/>
  <c r="A74" i="27" s="1"/>
  <c r="A75" i="27" s="1"/>
  <c r="A76" i="27" s="1"/>
  <c r="A77" i="27" s="1"/>
  <c r="A78" i="27" s="1"/>
  <c r="A79" i="27" s="1"/>
  <c r="A80" i="27" s="1"/>
  <c r="A81" i="27" s="1"/>
  <c r="A82" i="27" s="1"/>
  <c r="A83" i="27" s="1"/>
  <c r="A84" i="27" s="1"/>
  <c r="A85" i="27" s="1"/>
  <c r="A86" i="27" s="1"/>
  <c r="A87" i="27" s="1"/>
  <c r="A88" i="27" s="1"/>
  <c r="A89" i="27" s="1"/>
  <c r="A90" i="27" s="1"/>
  <c r="A91" i="27" s="1"/>
  <c r="A92" i="27" s="1"/>
  <c r="A93" i="27" s="1"/>
  <c r="A94" i="27" s="1"/>
  <c r="A95" i="27" s="1"/>
  <c r="A96" i="27" s="1"/>
  <c r="A8" i="27"/>
  <c r="I110" i="27"/>
  <c r="H108" i="27" s="1"/>
  <c r="E21" i="20"/>
  <c r="I24" i="20" s="1"/>
  <c r="C20" i="20"/>
  <c r="I20" i="20" s="1"/>
  <c r="E113" i="27"/>
  <c r="D106" i="27" s="1"/>
  <c r="H16" i="15" s="1"/>
  <c r="I21" i="20" l="1"/>
  <c r="H107" i="27"/>
  <c r="I19" i="15" s="1"/>
  <c r="H109" i="27"/>
  <c r="K19" i="15" s="1"/>
  <c r="D112" i="27"/>
  <c r="N16" i="15" s="1"/>
  <c r="D110" i="27"/>
  <c r="L16" i="15" s="1"/>
  <c r="D109" i="27"/>
  <c r="K16" i="15" s="1"/>
  <c r="H110" i="27"/>
  <c r="D111" i="27"/>
  <c r="M16" i="15" s="1"/>
  <c r="D108" i="27"/>
  <c r="J16" i="15" s="1"/>
  <c r="H106" i="27"/>
  <c r="H19" i="15" s="1"/>
  <c r="D107" i="27"/>
  <c r="I16" i="15" s="1"/>
  <c r="J19" i="15"/>
  <c r="C23" i="20"/>
  <c r="C26" i="20" s="1"/>
  <c r="I13" i="15" s="1"/>
  <c r="I23" i="20"/>
  <c r="I27" i="20" s="1"/>
  <c r="O16" i="15" l="1"/>
  <c r="L19" i="15"/>
  <c r="D113" i="27"/>
</calcChain>
</file>

<file path=xl/sharedStrings.xml><?xml version="1.0" encoding="utf-8"?>
<sst xmlns="http://schemas.openxmlformats.org/spreadsheetml/2006/main" count="349" uniqueCount="270">
  <si>
    <t>Total</t>
  </si>
  <si>
    <t>MEDIA</t>
  </si>
  <si>
    <t>Tamaño de la población</t>
  </si>
  <si>
    <t xml:space="preserve">Centro de Información: </t>
  </si>
  <si>
    <t>Número de encuestas a aplicar</t>
  </si>
  <si>
    <t>Investigador</t>
  </si>
  <si>
    <t>Otro</t>
  </si>
  <si>
    <t>Femenino</t>
  </si>
  <si>
    <t>Masculino</t>
  </si>
  <si>
    <t>ITEM</t>
  </si>
  <si>
    <t>AFIRMACIONES</t>
  </si>
  <si>
    <t>No contesto</t>
  </si>
  <si>
    <t>PONDERACIÓN</t>
  </si>
  <si>
    <t>Fórmula:</t>
  </si>
  <si>
    <t>En donde:</t>
  </si>
  <si>
    <t>N=</t>
  </si>
  <si>
    <t>tamaño de la población</t>
  </si>
  <si>
    <r>
      <t>Z</t>
    </r>
    <r>
      <rPr>
        <sz val="11"/>
        <color theme="1"/>
        <rFont val="Calibri"/>
        <family val="2"/>
      </rPr>
      <t>²</t>
    </r>
    <r>
      <rPr>
        <sz val="11"/>
        <color theme="1"/>
        <rFont val="Calibri"/>
        <family val="2"/>
        <scheme val="minor"/>
      </rPr>
      <t>=</t>
    </r>
  </si>
  <si>
    <t>nivel de confianza</t>
  </si>
  <si>
    <t>p=</t>
  </si>
  <si>
    <t>probabilidad de éxito</t>
  </si>
  <si>
    <t>q=</t>
  </si>
  <si>
    <t>probabiliad de fracaso</t>
  </si>
  <si>
    <r>
      <t>d</t>
    </r>
    <r>
      <rPr>
        <sz val="11"/>
        <color theme="1"/>
        <rFont val="Calibri"/>
        <family val="2"/>
      </rPr>
      <t>²</t>
    </r>
    <r>
      <rPr>
        <sz val="11"/>
        <color theme="1"/>
        <rFont val="Calibri"/>
        <family val="2"/>
        <scheme val="minor"/>
      </rPr>
      <t>=</t>
    </r>
  </si>
  <si>
    <t>precisión</t>
  </si>
  <si>
    <t>variable</t>
  </si>
  <si>
    <t>porcentaje</t>
  </si>
  <si>
    <t>índice</t>
  </si>
  <si>
    <t>símbolo</t>
  </si>
  <si>
    <t>valor</t>
  </si>
  <si>
    <t>Nivel de confianza</t>
  </si>
  <si>
    <r>
      <t>Z</t>
    </r>
    <r>
      <rPr>
        <vertAlign val="superscript"/>
        <sz val="11"/>
        <color theme="1"/>
        <rFont val="Calibri"/>
        <family val="2"/>
        <scheme val="minor"/>
      </rPr>
      <t>2</t>
    </r>
  </si>
  <si>
    <t>Error máximo</t>
  </si>
  <si>
    <r>
      <t>d</t>
    </r>
    <r>
      <rPr>
        <vertAlign val="superscript"/>
        <sz val="11"/>
        <color theme="1"/>
        <rFont val="Calibri"/>
        <family val="2"/>
        <scheme val="minor"/>
      </rPr>
      <t>2</t>
    </r>
  </si>
  <si>
    <t>Probabilidad de éxito</t>
  </si>
  <si>
    <t>p</t>
  </si>
  <si>
    <t>Probabilidad de fracaso</t>
  </si>
  <si>
    <t>q</t>
  </si>
  <si>
    <t>N</t>
  </si>
  <si>
    <t>Sustituyendo los valores de la tabla anterior en la fórmula:</t>
  </si>
  <si>
    <t>n=</t>
  </si>
  <si>
    <t>=</t>
  </si>
  <si>
    <t>Muestra a aplicar</t>
  </si>
  <si>
    <t xml:space="preserve">CÁLCULO DE LA MUESTRA </t>
  </si>
  <si>
    <t>Grado de Satisfacción de los Usuarios</t>
  </si>
  <si>
    <t>PGC04</t>
  </si>
  <si>
    <t>PPS01 Y PGC01</t>
  </si>
  <si>
    <t>PGC05</t>
  </si>
  <si>
    <t>TOTAL</t>
  </si>
  <si>
    <t>Préstamo a domicilio</t>
  </si>
  <si>
    <t>Préstamo para fotocopiado</t>
  </si>
  <si>
    <t>Préstamo en reserva</t>
  </si>
  <si>
    <t>Cubículos de estudio y/o lectura</t>
  </si>
  <si>
    <t>Sala de computadoras</t>
  </si>
  <si>
    <t>Formación de usuarios</t>
  </si>
  <si>
    <t>Préstamo de lockers y/o casilleros</t>
  </si>
  <si>
    <t>Fotocopiado</t>
  </si>
  <si>
    <t>Impresiones</t>
  </si>
  <si>
    <t>Sala de lectura</t>
  </si>
  <si>
    <t>PGC02</t>
  </si>
  <si>
    <t>PGC03</t>
  </si>
  <si>
    <t>ENCUESTA DE SATISFACCIÓN DE USUARIOS</t>
  </si>
  <si>
    <t>Columna1</t>
  </si>
  <si>
    <t>Columna2</t>
  </si>
  <si>
    <t>Columna3</t>
  </si>
  <si>
    <t>Columna4</t>
  </si>
  <si>
    <t>N°</t>
  </si>
  <si>
    <t>FECHA</t>
  </si>
  <si>
    <t>CENTRO DE INFORMACIÓN</t>
  </si>
  <si>
    <t>CARRERA</t>
  </si>
  <si>
    <t>INVESTIGADOR</t>
  </si>
  <si>
    <t>OTRO</t>
  </si>
  <si>
    <t>NO CONTESTO</t>
  </si>
  <si>
    <t>TIPO</t>
  </si>
  <si>
    <t>PORCENTAJE</t>
  </si>
  <si>
    <t>SUMA</t>
  </si>
  <si>
    <t>NO CONTESTÓ</t>
  </si>
  <si>
    <t>FEMENINO</t>
  </si>
  <si>
    <t>MASCULINO</t>
  </si>
  <si>
    <t>GÉNERO</t>
  </si>
  <si>
    <t>No borrar esta columna</t>
  </si>
  <si>
    <t>Columna5</t>
  </si>
  <si>
    <t>Columna9</t>
  </si>
  <si>
    <t>Amabilidad</t>
  </si>
  <si>
    <t>Conocimientos</t>
  </si>
  <si>
    <t>Limpieza</t>
  </si>
  <si>
    <t>Comodidad</t>
  </si>
  <si>
    <t>Iluminación</t>
  </si>
  <si>
    <t>Señalización</t>
  </si>
  <si>
    <t xml:space="preserve">DETECCIÓN DE NECESIDADES DE LOS USUARIOS </t>
  </si>
  <si>
    <t>Esta fila el resultado del análisis se rellenara automáticamente con el botón  amarillo de la hoja ESU vaciado</t>
  </si>
  <si>
    <r>
      <rPr>
        <b/>
        <sz val="12"/>
        <color theme="1"/>
        <rFont val="Calibri"/>
        <family val="2"/>
        <scheme val="minor"/>
      </rPr>
      <t>Instrucción:</t>
    </r>
    <r>
      <rPr>
        <sz val="12"/>
        <color theme="1"/>
        <rFont val="Calibri"/>
        <family val="2"/>
        <scheme val="minor"/>
      </rPr>
      <t xml:space="preserve"> Las siguientes gráficas son el resultado de lo que llenaste en la pestaña ESU, dichas gráficas deberán ser parte de tu revisión por la dirección, una sugerencia de presentación es en power point.</t>
    </r>
  </si>
  <si>
    <t>Columna10</t>
  </si>
  <si>
    <t>Disposición e interés en el trabajo</t>
  </si>
  <si>
    <t>otro2</t>
  </si>
  <si>
    <t>El centro de información dispone de recursos (libros, enciclopedias, revistas, tesis, publicaciones periódicas, etc.) impresos, digitales o en otros formatos que resuelven tus necesidades.</t>
  </si>
  <si>
    <t>El servicio que se proporciona es eficaz y oportuno.</t>
  </si>
  <si>
    <t>Recibiste  la orientación pertinente en la prestación de servicios y tus dudas son resueltas.</t>
  </si>
  <si>
    <t>Los espacios son propicios para estudiar, aprender e investigar.</t>
  </si>
  <si>
    <t>¿Recomendarías nuestras colecciones y servicios a otras personas?</t>
  </si>
  <si>
    <t>Ventilación</t>
  </si>
  <si>
    <t>Numero</t>
  </si>
  <si>
    <t>Fecha</t>
  </si>
  <si>
    <t>Facultad</t>
  </si>
  <si>
    <t>2. ¿En qué formato prefieres consultar las colecciones?</t>
  </si>
  <si>
    <t>Si</t>
  </si>
  <si>
    <t>No</t>
  </si>
  <si>
    <t xml:space="preserve">Frecuencia con que visitas la biblioteca: </t>
  </si>
  <si>
    <t>Tipo de usuario:</t>
  </si>
  <si>
    <t xml:space="preserve">Impreso </t>
  </si>
  <si>
    <t>Digital</t>
  </si>
  <si>
    <t xml:space="preserve">Dos o más veces por semana              </t>
  </si>
  <si>
    <t>Una vez por semana</t>
  </si>
  <si>
    <t>Un par de veces al mes</t>
  </si>
  <si>
    <t>Una vez por semestre</t>
  </si>
  <si>
    <t>Solo en época de exámenes</t>
  </si>
  <si>
    <t>Nunca</t>
  </si>
  <si>
    <t>Columna6</t>
  </si>
  <si>
    <t>Columna7</t>
  </si>
  <si>
    <t>Columna8</t>
  </si>
  <si>
    <t>Columna11</t>
  </si>
  <si>
    <t>LICENCIATURA</t>
  </si>
  <si>
    <t>BACHILLERATO</t>
  </si>
  <si>
    <t>POSGRADO</t>
  </si>
  <si>
    <r>
      <rPr>
        <b/>
        <sz val="18"/>
        <color theme="1"/>
        <rFont val="Calibri"/>
        <family val="2"/>
        <scheme val="minor"/>
      </rPr>
      <t>INSTRUCCIÓN:</t>
    </r>
    <r>
      <rPr>
        <sz val="18"/>
        <color theme="1"/>
        <rFont val="Calibri"/>
        <family val="2"/>
        <scheme val="minor"/>
      </rPr>
      <t xml:space="preserve"> Da click en </t>
    </r>
    <r>
      <rPr>
        <b/>
        <sz val="18"/>
        <color theme="1"/>
        <rFont val="Calibri"/>
        <family val="2"/>
        <scheme val="minor"/>
      </rPr>
      <t>h</t>
    </r>
    <r>
      <rPr>
        <b/>
        <sz val="18"/>
        <rFont val="Calibri"/>
        <family val="2"/>
        <scheme val="minor"/>
      </rPr>
      <t>abilitar para macros</t>
    </r>
    <r>
      <rPr>
        <sz val="18"/>
        <color theme="1"/>
        <rFont val="Calibri"/>
        <family val="2"/>
        <scheme val="minor"/>
      </rPr>
      <t>, obtener el número de encuestas a aplicar en tu medición y vacía los resultados obtenidos de esta.</t>
    </r>
  </si>
  <si>
    <r>
      <t xml:space="preserve">Tipo de usuario                                          </t>
    </r>
    <r>
      <rPr>
        <sz val="18"/>
        <color rgb="FF92D050"/>
        <rFont val="Calibri"/>
        <family val="2"/>
        <scheme val="minor"/>
      </rPr>
      <t xml:space="preserve"> </t>
    </r>
    <r>
      <rPr>
        <sz val="18"/>
        <color rgb="FF00B0F0"/>
        <rFont val="Calibri"/>
        <family val="2"/>
        <scheme val="minor"/>
      </rPr>
      <t xml:space="preserve"> (en porcentaje)</t>
    </r>
  </si>
  <si>
    <r>
      <t xml:space="preserve">Género                                                               </t>
    </r>
    <r>
      <rPr>
        <sz val="18"/>
        <color rgb="FF00B0F0"/>
        <rFont val="Calibri"/>
        <family val="2"/>
        <scheme val="minor"/>
      </rPr>
      <t xml:space="preserve"> (en porcentaje)</t>
    </r>
  </si>
  <si>
    <t xml:space="preserve"> </t>
  </si>
  <si>
    <t xml:space="preserve">    </t>
  </si>
  <si>
    <t>Licenciatura</t>
  </si>
  <si>
    <t>Posgrado</t>
  </si>
  <si>
    <t>¿Recomendarías nuestras colecciones y servicios a otras personas?
1- SI  
2- NO</t>
  </si>
  <si>
    <t>NO</t>
  </si>
  <si>
    <t>Principal interés para utilizar nuestros servicios:</t>
  </si>
  <si>
    <t>Estudio</t>
  </si>
  <si>
    <t>Consulta</t>
  </si>
  <si>
    <t>Investigación</t>
  </si>
  <si>
    <t>Tareas y Trabajos</t>
  </si>
  <si>
    <t>Pasar tiempo libre</t>
  </si>
  <si>
    <t xml:space="preserve"> 5. ¿Realizas consultas en la página web de la Biblioteca virtual? </t>
  </si>
  <si>
    <t>RECOMENDACIÓN</t>
  </si>
  <si>
    <t>Formato</t>
  </si>
  <si>
    <t>Idioma</t>
  </si>
  <si>
    <t>Página Web</t>
  </si>
  <si>
    <t xml:space="preserve">Ventilación </t>
  </si>
  <si>
    <r>
      <rPr>
        <b/>
        <sz val="16"/>
        <rFont val="Calibri"/>
        <family val="2"/>
      </rPr>
      <t>Frecuencia con que visitas la biblioteca:</t>
    </r>
    <r>
      <rPr>
        <sz val="16"/>
        <rFont val="Calibri"/>
        <family val="2"/>
        <scheme val="minor"/>
      </rPr>
      <t xml:space="preserve"> 
1) Dos o más veces por semana, 
2) Una vez por semana, 
3) Un par de veces al mes
4) Una vez por semestre   
5) Solo en época de exámenes            
6) Nunca</t>
    </r>
  </si>
  <si>
    <t>Calificación</t>
  </si>
  <si>
    <t>Principal Interés</t>
  </si>
  <si>
    <t>Estudiante de Bachillerato</t>
  </si>
  <si>
    <t>Estudiante de Licenciatura</t>
  </si>
  <si>
    <t>Estudiante de Posgrado</t>
  </si>
  <si>
    <t xml:space="preserve">VALORA LAS SIGUIENTES AFIRMACIONES MARCANDO DEL 1 AL 5 (1 MÍNIMA DE SATISFACCIÓN Y 5 MÁXIMA DE SATISFACCIÓN ) </t>
  </si>
  <si>
    <t xml:space="preserve">SI </t>
  </si>
  <si>
    <t>SI</t>
  </si>
  <si>
    <t>SERVICIOS</t>
  </si>
  <si>
    <t>Indicador</t>
  </si>
  <si>
    <t>Agosto</t>
  </si>
  <si>
    <t>Septiembre</t>
  </si>
  <si>
    <t>Octubre</t>
  </si>
  <si>
    <t>Noviembre</t>
  </si>
  <si>
    <t>Diciembre</t>
  </si>
  <si>
    <t>Enero</t>
  </si>
  <si>
    <t>Febrero</t>
  </si>
  <si>
    <t>Marzo</t>
  </si>
  <si>
    <t>Abril</t>
  </si>
  <si>
    <t>Mayo</t>
  </si>
  <si>
    <t>Junio</t>
  </si>
  <si>
    <t>Julio</t>
  </si>
  <si>
    <t>Promedio</t>
  </si>
  <si>
    <t>Registro fuente</t>
  </si>
  <si>
    <t>Porcentaje de disponibilidad de los servicios</t>
  </si>
  <si>
    <t>Registro de Disponibilidad del servicio</t>
  </si>
  <si>
    <t>,"&lt;&gt;0"),"0")</t>
  </si>
  <si>
    <t>Scanner y/o digitalización</t>
  </si>
  <si>
    <t>Sala para personas con limitaciones</t>
  </si>
  <si>
    <t>Préstamo de laptop</t>
  </si>
  <si>
    <t>PGC 02</t>
  </si>
  <si>
    <t>Número</t>
  </si>
  <si>
    <t>Porcentaje de incremento de la colección pertinente</t>
  </si>
  <si>
    <t>SUMATORIA DE NÚMERO DE VOLÚMENES PERTINENTES ADQUIRIDOS DURANTE EL AÑO</t>
  </si>
  <si>
    <t>Cantidad de títulos no localizables en estantería</t>
  </si>
  <si>
    <t>Registro inventario de la colección</t>
  </si>
  <si>
    <t>SUMATORIA DE TÍTULOS</t>
  </si>
  <si>
    <t>Instrucciones de llenado: Captura cada campo con los valores indicados en  cada una de las celdas, por favor no copies y pegues de otro archivo.</t>
  </si>
  <si>
    <t>Francés</t>
  </si>
  <si>
    <t>Portugués</t>
  </si>
  <si>
    <t>Alemán</t>
  </si>
  <si>
    <t>Inventario de la colección y SIBIB</t>
  </si>
  <si>
    <t>MÍNIMO ACEPTABLE</t>
  </si>
  <si>
    <t>Bachillerato</t>
  </si>
  <si>
    <t xml:space="preserve">En este recuadro al llenar ESU vaciado automáticamente se llenan  (la fórmula los convierte automáticamente en porcentaje) </t>
  </si>
  <si>
    <t>SUMATORIA DE VOLÚMENES</t>
  </si>
  <si>
    <t>Préstamo en sala</t>
  </si>
  <si>
    <t>Préstamo Interbibliotecario</t>
  </si>
  <si>
    <t>Género:
0)No contestó
1) Femenino
2) Masculino
3) Otro</t>
  </si>
  <si>
    <r>
      <rPr>
        <b/>
        <sz val="16"/>
        <rFont val="Calibri"/>
        <family val="2"/>
      </rPr>
      <t>Principal interés para utilizar nuestros servicios:</t>
    </r>
    <r>
      <rPr>
        <sz val="16"/>
        <rFont val="Calibri"/>
        <family val="2"/>
      </rPr>
      <t xml:space="preserve">
1) Estudio
2) Consulta
3) Investigación
4) Tareas y Trabajos
5) Pasar tiempo libre
6) Otro
</t>
    </r>
  </si>
  <si>
    <t>BIBLIOTECA O CENTRO DE INFORMACIÓN</t>
  </si>
  <si>
    <t>Tipo de usuario</t>
  </si>
  <si>
    <t>Frecuencia uso de la Biblioteca o CI</t>
  </si>
  <si>
    <t>5a.-Tienes alguna sugerencia para este servicio</t>
  </si>
  <si>
    <t xml:space="preserve">   Sugerencia  Biblioteca virtual y catálogos en línea</t>
  </si>
  <si>
    <t>Sugerencia para la mejora</t>
  </si>
  <si>
    <t>Género</t>
  </si>
  <si>
    <t>8.- De que manera se puede mejorar el centro de información</t>
  </si>
  <si>
    <t xml:space="preserve">Préstamo a domicilio </t>
  </si>
  <si>
    <t xml:space="preserve">Préstamo para fotocopiado </t>
  </si>
  <si>
    <t xml:space="preserve">Préstamo de reserva </t>
  </si>
  <si>
    <t xml:space="preserve">Sala de lectura </t>
  </si>
  <si>
    <t xml:space="preserve">Préstamo de lockers </t>
  </si>
  <si>
    <t xml:space="preserve">Scanner y/o digitalización </t>
  </si>
  <si>
    <t xml:space="preserve">  </t>
  </si>
  <si>
    <t>Libros</t>
  </si>
  <si>
    <t xml:space="preserve">Enciclopedias y diccionarios </t>
  </si>
  <si>
    <t xml:space="preserve">Normas, códigos, leyes y reglamentos </t>
  </si>
  <si>
    <t xml:space="preserve">Publicaciones periódicas </t>
  </si>
  <si>
    <t>Diapositivas</t>
  </si>
  <si>
    <t xml:space="preserve">Material Multimedia </t>
  </si>
  <si>
    <t>Bases de datos en línea</t>
  </si>
  <si>
    <t>3.- ¿Además del español, en qué idioma prefieres la información que necesitas?</t>
  </si>
  <si>
    <t>Inglés</t>
  </si>
  <si>
    <t>6. Numera del 1 al 4 los siguientes aspectos que consideres que deben caracterizar al personal de la biblioteca, considerando el 1 como el más importante y 4 como el menos importante</t>
  </si>
  <si>
    <t>7. Enumera del 1 al 6 los siguientes aspectos considerando el 1 como el más importante y 6 como el menos importante según las características de las instalaciones.</t>
  </si>
  <si>
    <t>DOCENTE</t>
  </si>
  <si>
    <t>Docente</t>
  </si>
  <si>
    <t>Promedio de título por volumen</t>
  </si>
  <si>
    <t>AGOSTO</t>
  </si>
  <si>
    <t>SEPTIEMBRE</t>
  </si>
  <si>
    <t>OCTUBRE</t>
  </si>
  <si>
    <t>NOVIEMBRE</t>
  </si>
  <si>
    <t>DICIEMBRE</t>
  </si>
  <si>
    <t xml:space="preserve">ENERO </t>
  </si>
  <si>
    <t>FEBRERO</t>
  </si>
  <si>
    <t>MARZO</t>
  </si>
  <si>
    <t>ABRIL</t>
  </si>
  <si>
    <t>MAYO</t>
  </si>
  <si>
    <t>JUNIO</t>
  </si>
  <si>
    <t>JULIO</t>
  </si>
  <si>
    <t>Volumenes totales del mes</t>
  </si>
  <si>
    <t>Volumenes disponibles del mes</t>
  </si>
  <si>
    <t>Porcentaje de disponibilidad de la colección</t>
  </si>
  <si>
    <t>ANUAL</t>
  </si>
  <si>
    <t>Documento base "Disponiblidad del servicio"
Copiar de la hoja llamada Concentrado Final DC, copiar datos de la columna C (Volumenes totales del mes) y columna R (Volumenes disponibles del mes)</t>
  </si>
  <si>
    <t>Mes</t>
  </si>
  <si>
    <t>0</t>
  </si>
  <si>
    <r>
      <rPr>
        <b/>
        <sz val="16"/>
        <rFont val="Calibri"/>
        <family val="2"/>
      </rPr>
      <t xml:space="preserve">2. ¿En qué formato prefieres consultar las colecciones?
</t>
    </r>
    <r>
      <rPr>
        <sz val="16"/>
        <rFont val="Calibri"/>
        <family val="2"/>
      </rPr>
      <t>1) Impreso 
2) Digital</t>
    </r>
    <r>
      <rPr>
        <sz val="16"/>
        <rFont val="Calibri"/>
        <family val="2"/>
        <scheme val="minor"/>
      </rPr>
      <t xml:space="preserve">
</t>
    </r>
  </si>
  <si>
    <r>
      <t xml:space="preserve">3.- Además del español ¿En qué idioma prefieres la información que necesitas?
</t>
    </r>
    <r>
      <rPr>
        <sz val="16"/>
        <rFont val="Calibri"/>
        <family val="2"/>
      </rPr>
      <t>1) Inglés
2) Francés
3) Portugués
4) Alemán
5) Otro</t>
    </r>
    <r>
      <rPr>
        <b/>
        <sz val="16"/>
        <rFont val="Calibri"/>
        <family val="2"/>
      </rPr>
      <t xml:space="preserve">
</t>
    </r>
  </si>
  <si>
    <r>
      <t xml:space="preserve"> 5. ¿Realizas consultas en la página web de la Biblioteca virtual y catálogos en línea?  
</t>
    </r>
    <r>
      <rPr>
        <sz val="16"/>
        <rFont val="Calibri"/>
        <family val="2"/>
      </rPr>
      <t xml:space="preserve">1) Si 
2) No  </t>
    </r>
  </si>
  <si>
    <r>
      <t xml:space="preserve">7. Numera del 1 al 5, en orden de relevancia, las características  que consideras debe cumplir las instalaciones del centro de información (1 lo más importante y  5 lo menos importante) 
</t>
    </r>
    <r>
      <rPr>
        <b/>
        <sz val="16"/>
        <rFont val="Calibri"/>
        <family val="2"/>
        <scheme val="minor"/>
      </rPr>
      <t xml:space="preserve">
1) Limpieza, 
2) Comodidad, 
3) Iluminación, 
4) Señalización, 
5) Ventilación 
6) Otro</t>
    </r>
  </si>
  <si>
    <r>
      <rPr>
        <b/>
        <sz val="14"/>
        <rFont val="Calibri"/>
        <family val="2"/>
        <scheme val="minor"/>
      </rPr>
      <t>Género:</t>
    </r>
    <r>
      <rPr>
        <sz val="14"/>
        <rFont val="Calibri"/>
        <family val="2"/>
        <scheme val="minor"/>
      </rPr>
      <t xml:space="preserve">
0)No contestó
1) Femenino
2) Masculino
3) Otro</t>
    </r>
  </si>
  <si>
    <t xml:space="preserve">Conformidad
Porcentaje de disponibilidad de la colección por mes
</t>
  </si>
  <si>
    <t>NÚMERO DEL TOTAL DE TÍTULOS</t>
  </si>
  <si>
    <t>SUMATORIA DEL NÚMERO DE VOLÚMENES EN ESTANTERÍA</t>
  </si>
  <si>
    <t>SUMATORIA DEL NÚMERO DE VOLÚMENES EN  EL INVENTARIO DE LA COLECCIÓN</t>
  </si>
  <si>
    <t>Solicitud de acervos Bibliográficos    y                                      Registro de inventario de colecciones</t>
  </si>
  <si>
    <t>Anota en esta celda el tamaño de la población para la encuesta, para satisfacción toma en cuenta la cantidad de usuarios reales, para detección de necesidades toma en cuenta la matrícula de la escuela, facultad, instituto o unidad profesional.</t>
  </si>
  <si>
    <r>
      <rPr>
        <b/>
        <sz val="16"/>
        <rFont val="Calibri"/>
        <family val="2"/>
      </rPr>
      <t>6. Numera del 1 al 4, en orden de relevancia, los atributos  que estima debe mostrar el personal a cargo del centro de información (1 lo más importante y  4 lo menos importante)</t>
    </r>
    <r>
      <rPr>
        <sz val="16"/>
        <rFont val="Calibri"/>
        <family val="2"/>
        <scheme val="minor"/>
      </rPr>
      <t xml:space="preserve"> 
1.-Amabilidad, 
2.-Conocimientos,  
3.-Disposición e interés en el trabajo
4.-Otro</t>
    </r>
  </si>
  <si>
    <t>Tipo de colección 1</t>
  </si>
  <si>
    <t>Tipo de colección 2</t>
  </si>
  <si>
    <r>
      <t>1.</t>
    </r>
    <r>
      <rPr>
        <b/>
        <sz val="16"/>
        <rFont val="Calibri"/>
        <family val="2"/>
      </rPr>
      <t xml:space="preserve"> Menciona dos colecciones con las que te gustaría que contara el centro de información, aparte de las que ya ofrece: 
1) Libros 
2) Enciclopedias y diccionarios 3)Publicaciones periódicas
4) Normas, códigos, leyes y reglamentos 
5) Diapositivas
6)Material Multimedia 
7)Bases de datos en línea</t>
    </r>
  </si>
  <si>
    <t>4. Menciona  dos servicios con  los que te gustaría que contara el centro de información además de los que ya ofrece: 
1) Préstamo a domicilio 
2) Préstamo para fotocopiado 
3) Préstamo de reserva 
4) Formación de usuarios 
5) Sala de lectura 
6) Préstamo de lockers 
7) Fotocopiado 
8) Impresiones 
9) Scanner y/o digitalización 
10) Otro</t>
  </si>
  <si>
    <t>Servicios 1</t>
  </si>
  <si>
    <t>Servicios 2</t>
  </si>
  <si>
    <t xml:space="preserve">1. Menciona dos colecciones con las que te gustaría que contara el centro de información, aparte de las que ya ofrece: </t>
  </si>
  <si>
    <t>1. Menciona dos servicios con  los que te gustaría que contara el centro de información además de los que ya ofrece:</t>
  </si>
  <si>
    <r>
      <rPr>
        <b/>
        <sz val="18"/>
        <rFont val="Calibri"/>
        <family val="2"/>
      </rPr>
      <t xml:space="preserve">Tipo de usuario:
</t>
    </r>
    <r>
      <rPr>
        <sz val="16"/>
        <rFont val="Calibri"/>
        <family val="2"/>
        <scheme val="minor"/>
      </rPr>
      <t xml:space="preserve">1)Est. Bachillerato
2)Est. Licenciatura
3)Est. Posgrado            4) Est. Técnico Superior Universitario
5)Docente
6)Investigador
7)Otro </t>
    </r>
  </si>
  <si>
    <t>Estudiante de Técnico Superior Universitario</t>
  </si>
  <si>
    <t xml:space="preserve">TIPO DE USUARIO: 
0)No contestó
1) Bachillerato
2) Licenciatura
3) Posgrado                                        4) Técnico Superior Universitario
5) Docente
6) Investigador
7) Otro
   </t>
  </si>
  <si>
    <t xml:space="preserve">Docente </t>
  </si>
  <si>
    <t xml:space="preserve">Investigador  </t>
  </si>
  <si>
    <t>Técnico Universitario Superior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</si>
</sst>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3" formatCode="_-* #,##0.00_-;\-* #,##0.00_-;_-* &quot;-&quot;??_-;_-@_-"/>
    <numFmt numFmtId="164" formatCode="0.0"/>
    <numFmt numFmtId="165" formatCode="_-* #,##0_-;\-* #,##0_-;_-* &quot;-&quot;??_-;_-@_-"/>
    <numFmt numFmtId="166" formatCode="_-* #,##0.0_-;\-* #,##0.0_-;_-* &quot;-&quot;?_-;_-@_-"/>
  </numFmts>
  <fonts count="69">
    <font>
      <sz val="11"/>
      <color theme="1"/>
      <name val="Calibri"/>
      <family val="2"/>
      <scheme val="minor"/>
    </font>
    <font>
      <sz val="10"/>
      <color theme="1"/>
      <name val="Calibri"/>
      <family val="2"/>
      <scheme val="minor"/>
    </font>
    <font>
      <sz val="10"/>
      <color theme="1"/>
      <name val="Calibri"/>
      <family val="2"/>
      <scheme val="minor"/>
    </font>
    <font>
      <sz val="10"/>
      <color theme="1"/>
      <name val="Calibri"/>
      <family val="2"/>
      <scheme val="minor"/>
    </font>
    <font>
      <sz val="10"/>
      <color theme="1"/>
      <name val="Calibri"/>
      <family val="2"/>
      <scheme val="minor"/>
    </font>
    <font>
      <sz val="10"/>
      <color theme="1"/>
      <name val="Calibri"/>
      <family val="2"/>
      <scheme val="minor"/>
    </font>
    <font>
      <sz val="11"/>
      <color theme="1"/>
      <name val="Calibri"/>
      <family val="2"/>
      <scheme val="minor"/>
    </font>
    <font>
      <sz val="12"/>
      <color theme="1"/>
      <name val="Calibri"/>
      <family val="2"/>
      <scheme val="minor"/>
    </font>
    <font>
      <sz val="14"/>
      <name val="Calibri"/>
      <family val="2"/>
      <scheme val="minor"/>
    </font>
    <font>
      <sz val="11"/>
      <color rgb="FF006100"/>
      <name val="Calibri"/>
      <family val="2"/>
      <scheme val="minor"/>
    </font>
    <font>
      <sz val="11"/>
      <color rgb="FF9C6500"/>
      <name val="Calibri"/>
      <family val="2"/>
      <scheme val="minor"/>
    </font>
    <font>
      <i/>
      <sz val="11"/>
      <color rgb="FF7F7F7F"/>
      <name val="Calibri"/>
      <family val="2"/>
      <scheme val="minor"/>
    </font>
    <font>
      <sz val="8"/>
      <name val="Calibri"/>
      <family val="2"/>
      <scheme val="minor"/>
    </font>
    <font>
      <sz val="14"/>
      <color theme="0"/>
      <name val="Calibri"/>
      <family val="2"/>
      <scheme val="minor"/>
    </font>
    <font>
      <sz val="14"/>
      <color theme="1"/>
      <name val="Calibri"/>
      <family val="2"/>
      <scheme val="minor"/>
    </font>
    <font>
      <b/>
      <sz val="11"/>
      <color theme="3"/>
      <name val="Calibri"/>
      <family val="2"/>
      <scheme val="minor"/>
    </font>
    <font>
      <sz val="11"/>
      <color rgb="FF3F3F76"/>
      <name val="Calibri"/>
      <family val="2"/>
      <scheme val="minor"/>
    </font>
    <font>
      <b/>
      <sz val="11"/>
      <color theme="1"/>
      <name val="Calibri"/>
      <family val="2"/>
      <scheme val="minor"/>
    </font>
    <font>
      <sz val="11"/>
      <color theme="1"/>
      <name val="Calibri"/>
      <family val="2"/>
    </font>
    <font>
      <vertAlign val="superscript"/>
      <sz val="11"/>
      <color theme="1"/>
      <name val="Calibri"/>
      <family val="2"/>
      <scheme val="minor"/>
    </font>
    <font>
      <b/>
      <sz val="12"/>
      <color rgb="FFFF0000"/>
      <name val="Calibri"/>
      <family val="2"/>
      <scheme val="minor"/>
    </font>
    <font>
      <sz val="11"/>
      <name val="Calibri"/>
      <family val="2"/>
      <scheme val="minor"/>
    </font>
    <font>
      <b/>
      <sz val="11"/>
      <color rgb="FF00B050"/>
      <name val="Calibri"/>
      <family val="2"/>
      <scheme val="minor"/>
    </font>
    <font>
      <b/>
      <sz val="12"/>
      <color theme="1"/>
      <name val="Calibri"/>
      <family val="2"/>
      <scheme val="minor"/>
    </font>
    <font>
      <sz val="16"/>
      <name val="Calibri"/>
      <family val="2"/>
      <scheme val="minor"/>
    </font>
    <font>
      <sz val="16"/>
      <color theme="0"/>
      <name val="Calibri"/>
      <family val="2"/>
      <scheme val="minor"/>
    </font>
    <font>
      <b/>
      <i/>
      <sz val="14"/>
      <color rgb="FF000000"/>
      <name val="Calibri"/>
      <family val="2"/>
    </font>
    <font>
      <b/>
      <i/>
      <sz val="14"/>
      <name val="Calibri"/>
      <family val="2"/>
    </font>
    <font>
      <sz val="22"/>
      <color theme="0"/>
      <name val="Calibri"/>
      <family val="2"/>
      <scheme val="minor"/>
    </font>
    <font>
      <sz val="16"/>
      <color theme="1"/>
      <name val="Calibri"/>
      <family val="2"/>
      <scheme val="minor"/>
    </font>
    <font>
      <sz val="18"/>
      <color theme="1"/>
      <name val="Calibri"/>
      <family val="2"/>
      <scheme val="minor"/>
    </font>
    <font>
      <b/>
      <sz val="18"/>
      <color theme="1"/>
      <name val="Calibri"/>
      <family val="2"/>
      <scheme val="minor"/>
    </font>
    <font>
      <sz val="14"/>
      <color theme="1"/>
      <name val="Calibri"/>
      <family val="2"/>
    </font>
    <font>
      <sz val="14"/>
      <name val="Calibri"/>
      <family val="2"/>
    </font>
    <font>
      <sz val="14"/>
      <color theme="0"/>
      <name val="Calibri"/>
      <family val="2"/>
    </font>
    <font>
      <b/>
      <sz val="18"/>
      <color theme="0"/>
      <name val="Calibri"/>
      <family val="2"/>
      <scheme val="minor"/>
    </font>
    <font>
      <sz val="18"/>
      <color theme="0"/>
      <name val="Calibri"/>
      <family val="2"/>
      <scheme val="minor"/>
    </font>
    <font>
      <sz val="22"/>
      <color theme="1"/>
      <name val="Calibri"/>
      <family val="2"/>
      <scheme val="minor"/>
    </font>
    <font>
      <i/>
      <sz val="28"/>
      <color theme="0"/>
      <name val="Calibri"/>
      <family val="2"/>
      <scheme val="minor"/>
    </font>
    <font>
      <sz val="28"/>
      <color theme="1"/>
      <name val="Calibri"/>
      <family val="2"/>
      <scheme val="minor"/>
    </font>
    <font>
      <sz val="28"/>
      <color theme="0"/>
      <name val="Calibri"/>
      <family val="2"/>
    </font>
    <font>
      <sz val="14"/>
      <color theme="9"/>
      <name val="Atlanta"/>
      <family val="2"/>
    </font>
    <font>
      <b/>
      <sz val="18"/>
      <name val="Calibri"/>
      <family val="2"/>
      <scheme val="minor"/>
    </font>
    <font>
      <b/>
      <sz val="18"/>
      <color rgb="FFFF0000"/>
      <name val="Calibri"/>
      <family val="2"/>
      <scheme val="minor"/>
    </font>
    <font>
      <sz val="18"/>
      <color theme="9"/>
      <name val="Atlanta"/>
      <family val="2"/>
    </font>
    <font>
      <sz val="18"/>
      <color rgb="FF006100"/>
      <name val="Calibri"/>
      <family val="2"/>
      <scheme val="minor"/>
    </font>
    <font>
      <sz val="18"/>
      <color rgb="FF9C6500"/>
      <name val="Calibri"/>
      <family val="2"/>
      <scheme val="minor"/>
    </font>
    <font>
      <i/>
      <sz val="18"/>
      <color rgb="FF7F7F7F"/>
      <name val="Calibri"/>
      <family val="2"/>
      <scheme val="minor"/>
    </font>
    <font>
      <sz val="18"/>
      <name val="Calibri"/>
      <family val="2"/>
      <scheme val="minor"/>
    </font>
    <font>
      <i/>
      <sz val="18"/>
      <name val="Calibri"/>
      <family val="2"/>
      <scheme val="minor"/>
    </font>
    <font>
      <sz val="18"/>
      <color rgb="FF92D050"/>
      <name val="Calibri"/>
      <family val="2"/>
      <scheme val="minor"/>
    </font>
    <font>
      <sz val="18"/>
      <color rgb="FF00B0F0"/>
      <name val="Calibri"/>
      <family val="2"/>
      <scheme val="minor"/>
    </font>
    <font>
      <b/>
      <i/>
      <sz val="28"/>
      <color rgb="FF000000"/>
      <name val="Calibri"/>
      <family val="2"/>
    </font>
    <font>
      <sz val="20"/>
      <color theme="1"/>
      <name val="Calibri"/>
      <family val="2"/>
    </font>
    <font>
      <sz val="20"/>
      <color theme="1"/>
      <name val="Calibri"/>
      <family val="2"/>
      <scheme val="minor"/>
    </font>
    <font>
      <sz val="18"/>
      <name val="Calibri"/>
      <family val="2"/>
    </font>
    <font>
      <b/>
      <sz val="18"/>
      <name val="Calibri"/>
      <family val="2"/>
    </font>
    <font>
      <sz val="16"/>
      <name val="Calibri"/>
      <family val="2"/>
    </font>
    <font>
      <b/>
      <sz val="16"/>
      <name val="Calibri"/>
      <family val="2"/>
    </font>
    <font>
      <sz val="20"/>
      <color theme="0"/>
      <name val="Calibri"/>
      <family val="2"/>
      <scheme val="minor"/>
    </font>
    <font>
      <sz val="11"/>
      <color rgb="FF000000"/>
      <name val="Calibri"/>
      <family val="2"/>
      <scheme val="minor"/>
    </font>
    <font>
      <i/>
      <sz val="11"/>
      <name val="Calibri"/>
      <family val="2"/>
      <scheme val="minor"/>
    </font>
    <font>
      <sz val="14"/>
      <color theme="1"/>
      <name val="Calibri"/>
      <family val="2"/>
    </font>
    <font>
      <sz val="11"/>
      <color theme="0"/>
      <name val="Calibri"/>
      <family val="2"/>
      <scheme val="minor"/>
    </font>
    <font>
      <sz val="12"/>
      <name val="Calibri"/>
      <family val="2"/>
      <scheme val="minor"/>
    </font>
    <font>
      <b/>
      <sz val="16"/>
      <name val="Calibri"/>
      <family val="2"/>
      <scheme val="minor"/>
    </font>
    <font>
      <b/>
      <sz val="14"/>
      <name val="Calibri"/>
      <family val="2"/>
      <scheme val="minor"/>
    </font>
    <font>
      <b/>
      <sz val="9"/>
      <color theme="1"/>
      <name val="Calibri"/>
      <family val="2"/>
      <scheme val="minor"/>
    </font>
    <font>
      <sz val="20"/>
      <color theme="9"/>
      <name val="Atlanta"/>
    </font>
  </fonts>
  <fills count="21">
    <fill>
      <patternFill patternType="none"/>
    </fill>
    <fill>
      <patternFill patternType="gray125"/>
    </fill>
    <fill>
      <patternFill patternType="solid">
        <fgColor theme="4" tint="-0.499984740745262"/>
        <bgColor indexed="64"/>
      </patternFill>
    </fill>
    <fill>
      <patternFill patternType="solid">
        <fgColor theme="6"/>
        <bgColor indexed="64"/>
      </patternFill>
    </fill>
    <fill>
      <patternFill patternType="solid">
        <fgColor rgb="FFC6EFCE"/>
      </patternFill>
    </fill>
    <fill>
      <patternFill patternType="solid">
        <fgColor rgb="FFFFEB9C"/>
      </patternFill>
    </fill>
    <fill>
      <patternFill patternType="solid">
        <fgColor theme="2"/>
        <bgColor indexed="64"/>
      </patternFill>
    </fill>
    <fill>
      <patternFill patternType="solid">
        <fgColor rgb="FFFFCC99"/>
      </patternFill>
    </fill>
    <fill>
      <patternFill patternType="solid">
        <fgColor theme="5"/>
        <bgColor indexed="64"/>
      </patternFill>
    </fill>
    <fill>
      <patternFill patternType="solid">
        <fgColor theme="0"/>
        <bgColor indexed="64"/>
      </patternFill>
    </fill>
    <fill>
      <patternFill patternType="solid">
        <fgColor theme="1"/>
        <bgColor indexed="64"/>
      </patternFill>
    </fill>
    <fill>
      <patternFill patternType="solid">
        <fgColor theme="4" tint="-0.249977111117893"/>
        <bgColor indexed="64"/>
      </patternFill>
    </fill>
    <fill>
      <patternFill patternType="solid">
        <fgColor rgb="FFFF0000"/>
        <bgColor rgb="FF000000"/>
      </patternFill>
    </fill>
    <fill>
      <patternFill patternType="solid">
        <fgColor rgb="FF1F4E78"/>
        <bgColor rgb="FF000000"/>
      </patternFill>
    </fill>
    <fill>
      <patternFill patternType="solid">
        <fgColor rgb="FFFF0000"/>
        <bgColor indexed="64"/>
      </patternFill>
    </fill>
    <fill>
      <patternFill patternType="solid">
        <fgColor theme="0" tint="-0.14999847407452621"/>
        <bgColor indexed="64"/>
      </patternFill>
    </fill>
    <fill>
      <patternFill patternType="solid">
        <fgColor rgb="FF1F4E78"/>
        <bgColor indexed="64"/>
      </patternFill>
    </fill>
    <fill>
      <patternFill patternType="solid">
        <fgColor rgb="FF92D050"/>
        <bgColor indexed="64"/>
      </patternFill>
    </fill>
    <fill>
      <patternFill patternType="solid">
        <fgColor theme="0" tint="-0.249977111117893"/>
        <bgColor indexed="64"/>
      </patternFill>
    </fill>
    <fill>
      <patternFill patternType="solid">
        <fgColor theme="5" tint="0.39997558519241921"/>
        <bgColor indexed="64"/>
      </patternFill>
    </fill>
    <fill>
      <patternFill patternType="solid">
        <fgColor theme="7" tint="0.39997558519241921"/>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rgb="FFFF0000"/>
      </right>
      <top style="thin">
        <color indexed="64"/>
      </top>
      <bottom style="thin">
        <color indexed="64"/>
      </bottom>
      <diagonal/>
    </border>
    <border>
      <left style="thin">
        <color rgb="FFFF0000"/>
      </left>
      <right style="thin">
        <color rgb="FFFF0000"/>
      </right>
      <top style="thin">
        <color rgb="FFFF0000"/>
      </top>
      <bottom style="thin">
        <color rgb="FFFF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theme="9"/>
      </left>
      <right style="thin">
        <color theme="9"/>
      </right>
      <top style="thin">
        <color theme="9"/>
      </top>
      <bottom style="thin">
        <color theme="9"/>
      </bottom>
      <diagonal/>
    </border>
    <border>
      <left style="thin">
        <color theme="9"/>
      </left>
      <right style="thin">
        <color theme="9"/>
      </right>
      <top/>
      <bottom style="thin">
        <color theme="9" tint="-0.249977111117893"/>
      </bottom>
      <diagonal/>
    </border>
    <border>
      <left style="thin">
        <color theme="9"/>
      </left>
      <right style="thin">
        <color theme="9"/>
      </right>
      <top style="thin">
        <color theme="9" tint="-0.249977111117893"/>
      </top>
      <bottom style="thin">
        <color theme="9" tint="-0.249977111117893"/>
      </bottom>
      <diagonal/>
    </border>
    <border>
      <left style="thin">
        <color theme="9"/>
      </left>
      <right style="thin">
        <color theme="9"/>
      </right>
      <top style="thin">
        <color theme="9" tint="-0.249977111117893"/>
      </top>
      <bottom/>
      <diagonal/>
    </border>
    <border>
      <left style="thin">
        <color theme="9" tint="-0.249977111117893"/>
      </left>
      <right style="thin">
        <color theme="9" tint="-0.249977111117893"/>
      </right>
      <top style="thin">
        <color theme="9" tint="-0.249977111117893"/>
      </top>
      <bottom style="thin">
        <color theme="9" tint="-0.249977111117893"/>
      </bottom>
      <diagonal/>
    </border>
    <border>
      <left/>
      <right/>
      <top style="thin">
        <color rgb="FF70AD47"/>
      </top>
      <bottom/>
      <diagonal/>
    </border>
    <border>
      <left style="thin">
        <color theme="9"/>
      </left>
      <right style="thin">
        <color theme="9"/>
      </right>
      <top/>
      <bottom style="thin">
        <color theme="9"/>
      </bottom>
      <diagonal/>
    </border>
    <border>
      <left style="thin">
        <color indexed="64"/>
      </left>
      <right style="thin">
        <color indexed="64"/>
      </right>
      <top style="thin">
        <color rgb="FF000000"/>
      </top>
      <bottom style="thin">
        <color indexed="64"/>
      </bottom>
      <diagonal/>
    </border>
    <border>
      <left style="thin">
        <color indexed="64"/>
      </left>
      <right/>
      <top style="thin">
        <color indexed="64"/>
      </top>
      <bottom/>
      <diagonal/>
    </border>
    <border>
      <left/>
      <right/>
      <top/>
      <bottom style="thin">
        <color theme="9" tint="-0.249977111117893"/>
      </bottom>
      <diagonal/>
    </border>
  </borders>
  <cellStyleXfs count="7">
    <xf numFmtId="0" fontId="0" fillId="0" borderId="0"/>
    <xf numFmtId="0" fontId="9" fillId="4" borderId="0" applyNumberFormat="0" applyBorder="0" applyAlignment="0" applyProtection="0"/>
    <xf numFmtId="0" fontId="10" fillId="5" borderId="0" applyNumberFormat="0" applyBorder="0" applyAlignment="0" applyProtection="0"/>
    <xf numFmtId="0" fontId="11" fillId="0" borderId="0" applyNumberForma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0" fontId="16" fillId="7" borderId="8" applyNumberFormat="0" applyAlignment="0" applyProtection="0"/>
  </cellStyleXfs>
  <cellXfs count="285">
    <xf numFmtId="0" fontId="0" fillId="0" borderId="0" xfId="0"/>
    <xf numFmtId="0" fontId="0" fillId="0" borderId="1" xfId="0" applyBorder="1"/>
    <xf numFmtId="0" fontId="0" fillId="6" borderId="0" xfId="0" applyFill="1"/>
    <xf numFmtId="0" fontId="0" fillId="0" borderId="1" xfId="0" applyBorder="1" applyAlignment="1">
      <alignment horizontal="center"/>
    </xf>
    <xf numFmtId="0" fontId="0" fillId="0" borderId="0" xfId="0" applyAlignment="1">
      <alignment vertical="center"/>
    </xf>
    <xf numFmtId="0" fontId="0" fillId="0" borderId="0" xfId="0" applyAlignment="1">
      <alignment horizontal="center" vertical="center"/>
    </xf>
    <xf numFmtId="0" fontId="0" fillId="0" borderId="1" xfId="0" applyBorder="1" applyAlignment="1">
      <alignment horizontal="center" vertical="center"/>
    </xf>
    <xf numFmtId="9" fontId="0" fillId="0" borderId="1" xfId="4" applyFont="1" applyBorder="1" applyAlignment="1">
      <alignment horizontal="center"/>
    </xf>
    <xf numFmtId="2" fontId="0" fillId="0" borderId="1" xfId="0" applyNumberFormat="1" applyBorder="1"/>
    <xf numFmtId="9" fontId="0" fillId="0" borderId="1" xfId="0" applyNumberFormat="1" applyBorder="1" applyAlignment="1">
      <alignment horizontal="center"/>
    </xf>
    <xf numFmtId="1" fontId="0" fillId="0" borderId="0" xfId="0" applyNumberFormat="1"/>
    <xf numFmtId="164" fontId="0" fillId="0" borderId="1" xfId="0" applyNumberFormat="1" applyBorder="1"/>
    <xf numFmtId="0" fontId="0" fillId="0" borderId="3" xfId="0" applyBorder="1"/>
    <xf numFmtId="0" fontId="0" fillId="0" borderId="11" xfId="0" applyBorder="1" applyAlignment="1">
      <alignment horizontal="center"/>
    </xf>
    <xf numFmtId="165" fontId="20" fillId="0" borderId="12" xfId="5" applyNumberFormat="1" applyFont="1" applyBorder="1" applyAlignment="1"/>
    <xf numFmtId="165" fontId="20" fillId="0" borderId="0" xfId="5" applyNumberFormat="1" applyFont="1" applyBorder="1" applyAlignment="1"/>
    <xf numFmtId="9" fontId="0" fillId="0" borderId="0" xfId="0" applyNumberFormat="1" applyAlignment="1">
      <alignment horizontal="right"/>
    </xf>
    <xf numFmtId="0" fontId="21" fillId="0" borderId="0" xfId="0" applyFont="1" applyAlignment="1">
      <alignment horizontal="center" vertical="center"/>
    </xf>
    <xf numFmtId="165" fontId="21" fillId="0" borderId="0" xfId="5" applyNumberFormat="1" applyFont="1" applyBorder="1" applyAlignment="1">
      <alignment horizontal="center" vertical="center"/>
    </xf>
    <xf numFmtId="164" fontId="21" fillId="0" borderId="0" xfId="0" applyNumberFormat="1" applyFont="1" applyAlignment="1">
      <alignment horizontal="center" vertical="center"/>
    </xf>
    <xf numFmtId="0" fontId="21" fillId="0" borderId="7" xfId="0" applyFont="1" applyBorder="1"/>
    <xf numFmtId="0" fontId="21" fillId="0" borderId="6" xfId="0" applyFont="1" applyBorder="1" applyAlignment="1">
      <alignment horizontal="center" vertical="center"/>
    </xf>
    <xf numFmtId="165" fontId="21" fillId="0" borderId="6" xfId="0" applyNumberFormat="1" applyFont="1" applyBorder="1" applyAlignment="1">
      <alignment horizontal="center" vertical="center"/>
    </xf>
    <xf numFmtId="0" fontId="21" fillId="0" borderId="6" xfId="0" applyFont="1" applyBorder="1"/>
    <xf numFmtId="0" fontId="17" fillId="0" borderId="0" xfId="0" applyFont="1"/>
    <xf numFmtId="166" fontId="0" fillId="0" borderId="0" xfId="0" applyNumberFormat="1"/>
    <xf numFmtId="0" fontId="17" fillId="0" borderId="0" xfId="0" applyFont="1" applyAlignment="1">
      <alignment horizontal="center" vertical="center"/>
    </xf>
    <xf numFmtId="4" fontId="0" fillId="0" borderId="0" xfId="0" applyNumberFormat="1"/>
    <xf numFmtId="43" fontId="0" fillId="0" borderId="0" xfId="0" applyNumberFormat="1"/>
    <xf numFmtId="0" fontId="17" fillId="0" borderId="0" xfId="0" applyFont="1" applyAlignment="1">
      <alignment wrapText="1"/>
    </xf>
    <xf numFmtId="0" fontId="17" fillId="0" borderId="0" xfId="0" applyFont="1" applyAlignment="1">
      <alignment horizontal="center" wrapText="1"/>
    </xf>
    <xf numFmtId="0" fontId="17" fillId="0" borderId="0" xfId="0" applyFont="1" applyAlignment="1">
      <alignment horizontal="center"/>
    </xf>
    <xf numFmtId="1" fontId="15" fillId="0" borderId="0" xfId="0" applyNumberFormat="1" applyFont="1"/>
    <xf numFmtId="0" fontId="0" fillId="0" borderId="24" xfId="0" applyBorder="1"/>
    <xf numFmtId="0" fontId="0" fillId="0" borderId="24" xfId="0" applyBorder="1" applyAlignment="1">
      <alignment wrapText="1"/>
    </xf>
    <xf numFmtId="0" fontId="0" fillId="0" borderId="24" xfId="0" applyBorder="1" applyAlignment="1">
      <alignment horizontal="center" vertical="center"/>
    </xf>
    <xf numFmtId="0" fontId="0" fillId="0" borderId="0" xfId="0" applyAlignment="1">
      <alignment wrapText="1"/>
    </xf>
    <xf numFmtId="0" fontId="0" fillId="0" borderId="25" xfId="0" applyBorder="1"/>
    <xf numFmtId="0" fontId="0" fillId="0" borderId="26" xfId="0" applyBorder="1"/>
    <xf numFmtId="0" fontId="0" fillId="0" borderId="27" xfId="0" applyBorder="1"/>
    <xf numFmtId="0" fontId="0" fillId="0" borderId="28" xfId="0" applyBorder="1"/>
    <xf numFmtId="0" fontId="0" fillId="0" borderId="28" xfId="0" applyBorder="1" applyAlignment="1">
      <alignment wrapText="1"/>
    </xf>
    <xf numFmtId="0" fontId="0" fillId="0" borderId="28" xfId="0" applyBorder="1" applyAlignment="1">
      <alignment horizontal="center" vertical="center"/>
    </xf>
    <xf numFmtId="0" fontId="0" fillId="0" borderId="28" xfId="0" applyBorder="1" applyAlignment="1">
      <alignment horizont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0" fillId="0" borderId="24" xfId="0" applyBorder="1" applyAlignment="1">
      <alignment horizontal="left" wrapText="1"/>
    </xf>
    <xf numFmtId="0" fontId="0" fillId="17" borderId="0" xfId="0" applyFill="1" applyAlignment="1">
      <alignment horizontal="centerContinuous"/>
    </xf>
    <xf numFmtId="0" fontId="0" fillId="17" borderId="0" xfId="0" applyFill="1" applyAlignment="1">
      <alignment horizontal="centerContinuous" wrapText="1"/>
    </xf>
    <xf numFmtId="0" fontId="0" fillId="17" borderId="0" xfId="0" applyFill="1" applyAlignment="1">
      <alignment horizontal="centerContinuous" vertical="center"/>
    </xf>
    <xf numFmtId="0" fontId="0" fillId="17" borderId="0" xfId="0" applyFill="1" applyAlignment="1">
      <alignment horizontal="centerContinuous" vertical="center" wrapText="1"/>
    </xf>
    <xf numFmtId="0" fontId="0" fillId="0" borderId="1" xfId="0" applyBorder="1" applyAlignment="1">
      <alignment horizontal="center" vertical="center" wrapText="1"/>
    </xf>
    <xf numFmtId="0" fontId="60" fillId="0" borderId="0" xfId="0" applyFont="1" applyAlignment="1">
      <alignment horizontal="center" vertical="center"/>
    </xf>
    <xf numFmtId="0" fontId="60" fillId="0" borderId="29" xfId="0" applyFont="1" applyBorder="1" applyAlignment="1">
      <alignment horizontal="center" vertical="center"/>
    </xf>
    <xf numFmtId="0" fontId="17" fillId="0" borderId="30" xfId="0" applyFont="1" applyBorder="1" applyAlignment="1">
      <alignment horizontal="center" vertical="center"/>
    </xf>
    <xf numFmtId="0" fontId="17" fillId="0" borderId="24" xfId="0" applyFont="1" applyBorder="1" applyAlignment="1">
      <alignment horizontal="center" vertical="center"/>
    </xf>
    <xf numFmtId="0" fontId="32" fillId="0" borderId="1" xfId="0"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Protection="1">
      <protection locked="0"/>
    </xf>
    <xf numFmtId="0" fontId="39" fillId="0" borderId="0" xfId="0" applyFont="1" applyProtection="1">
      <protection locked="0"/>
    </xf>
    <xf numFmtId="0" fontId="59" fillId="11" borderId="9" xfId="0" applyFont="1" applyFill="1" applyBorder="1" applyAlignment="1" applyProtection="1">
      <alignment vertical="center" wrapText="1"/>
      <protection locked="0"/>
    </xf>
    <xf numFmtId="0" fontId="37" fillId="0" borderId="0" xfId="0" applyFont="1" applyProtection="1">
      <protection locked="0"/>
    </xf>
    <xf numFmtId="0" fontId="14" fillId="0" borderId="7" xfId="0" applyFont="1" applyBorder="1" applyAlignment="1" applyProtection="1">
      <alignment horizontal="center" vertical="center"/>
      <protection locked="0"/>
    </xf>
    <xf numFmtId="0" fontId="14" fillId="0" borderId="16" xfId="0" applyFont="1" applyBorder="1" applyAlignment="1" applyProtection="1">
      <alignment horizontal="center" vertical="center"/>
      <protection locked="0"/>
    </xf>
    <xf numFmtId="0" fontId="14" fillId="0" borderId="4" xfId="0" applyFont="1" applyBorder="1" applyAlignment="1" applyProtection="1">
      <alignment horizontal="center" vertical="center" wrapText="1"/>
      <protection locked="0"/>
    </xf>
    <xf numFmtId="0" fontId="14" fillId="0" borderId="0" xfId="0" applyFont="1" applyProtection="1">
      <protection locked="0"/>
    </xf>
    <xf numFmtId="0" fontId="14" fillId="0" borderId="0" xfId="0" applyFont="1" applyAlignment="1" applyProtection="1">
      <alignment horizontal="center" vertical="center" wrapText="1"/>
      <protection locked="0"/>
    </xf>
    <xf numFmtId="0" fontId="40" fillId="12" borderId="1" xfId="0" applyFont="1" applyFill="1" applyBorder="1" applyAlignment="1" applyProtection="1">
      <alignment horizontal="center" wrapText="1"/>
      <protection locked="0"/>
    </xf>
    <xf numFmtId="0" fontId="29" fillId="0" borderId="1" xfId="0" applyFont="1" applyBorder="1" applyAlignment="1" applyProtection="1">
      <alignment horizontal="center" vertical="center"/>
      <protection locked="0"/>
    </xf>
    <xf numFmtId="14" fontId="29" fillId="0" borderId="1" xfId="0" applyNumberFormat="1" applyFont="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29" fillId="0" borderId="0" xfId="0" applyFont="1" applyProtection="1">
      <protection locked="0"/>
    </xf>
    <xf numFmtId="0" fontId="25" fillId="14" borderId="1" xfId="0" applyFont="1" applyFill="1" applyBorder="1" applyAlignment="1" applyProtection="1">
      <alignment horizontal="center" vertical="center"/>
      <protection locked="0"/>
    </xf>
    <xf numFmtId="0" fontId="29" fillId="0" borderId="0" xfId="0" applyFont="1" applyAlignment="1" applyProtection="1">
      <alignment horizontal="center" vertical="center"/>
      <protection locked="0"/>
    </xf>
    <xf numFmtId="0" fontId="25" fillId="14" borderId="1" xfId="0" applyFont="1" applyFill="1" applyBorder="1" applyAlignment="1" applyProtection="1">
      <alignment horizontal="center"/>
      <protection locked="0"/>
    </xf>
    <xf numFmtId="0" fontId="29" fillId="0" borderId="3" xfId="0" applyFont="1" applyBorder="1" applyAlignment="1" applyProtection="1">
      <alignment horizontal="center" vertical="center"/>
      <protection locked="0"/>
    </xf>
    <xf numFmtId="164" fontId="29" fillId="0" borderId="0" xfId="0" applyNumberFormat="1" applyFont="1" applyProtection="1">
      <protection locked="0"/>
    </xf>
    <xf numFmtId="2" fontId="29" fillId="0" borderId="0" xfId="0" applyNumberFormat="1" applyFont="1" applyAlignment="1" applyProtection="1">
      <alignment horizontal="center" vertical="center"/>
      <protection locked="0"/>
    </xf>
    <xf numFmtId="0" fontId="29" fillId="0" borderId="1" xfId="0" applyFont="1" applyBorder="1" applyAlignment="1" applyProtection="1">
      <alignment horizontal="centerContinuous" vertical="center"/>
      <protection locked="0"/>
    </xf>
    <xf numFmtId="0" fontId="29" fillId="0" borderId="16" xfId="0" applyFont="1" applyBorder="1" applyAlignment="1" applyProtection="1">
      <alignment horizontal="center" vertical="center"/>
      <protection locked="0"/>
    </xf>
    <xf numFmtId="0" fontId="29" fillId="0" borderId="18" xfId="0" applyFont="1" applyBorder="1" applyAlignment="1" applyProtection="1">
      <alignment horizontal="center" vertical="center"/>
      <protection locked="0"/>
    </xf>
    <xf numFmtId="0" fontId="29" fillId="0" borderId="4" xfId="0" applyFont="1" applyBorder="1" applyAlignment="1" applyProtection="1">
      <alignment horizontal="center" vertical="center"/>
      <protection locked="0"/>
    </xf>
    <xf numFmtId="0" fontId="29" fillId="0" borderId="1" xfId="0" applyFont="1" applyBorder="1" applyAlignment="1" applyProtection="1">
      <alignment horizontal="left" vertical="center"/>
      <protection locked="0"/>
    </xf>
    <xf numFmtId="0" fontId="29" fillId="0" borderId="10" xfId="0" applyFont="1" applyBorder="1" applyAlignment="1" applyProtection="1">
      <alignment horizontal="left" vertical="center"/>
      <protection locked="0"/>
    </xf>
    <xf numFmtId="0" fontId="29" fillId="0" borderId="17" xfId="0" applyFont="1" applyBorder="1" applyAlignment="1" applyProtection="1">
      <alignment horizontal="left" vertical="center"/>
      <protection locked="0"/>
    </xf>
    <xf numFmtId="0" fontId="29" fillId="0" borderId="1" xfId="0" applyFont="1" applyBorder="1" applyAlignment="1">
      <alignment horizontal="center" vertical="center"/>
    </xf>
    <xf numFmtId="0" fontId="29" fillId="0" borderId="0" xfId="0" applyFont="1" applyAlignment="1">
      <alignment horizontal="center" vertical="center"/>
    </xf>
    <xf numFmtId="2" fontId="29" fillId="0" borderId="0" xfId="0" applyNumberFormat="1" applyFont="1" applyAlignment="1">
      <alignment horizontal="center" vertical="center"/>
    </xf>
    <xf numFmtId="9" fontId="29" fillId="0" borderId="1" xfId="4" applyFont="1" applyBorder="1" applyAlignment="1" applyProtection="1">
      <alignment horizontal="center" vertical="center"/>
    </xf>
    <xf numFmtId="9" fontId="29" fillId="0" borderId="2" xfId="4" applyFont="1" applyBorder="1" applyAlignment="1" applyProtection="1">
      <alignment horizontal="center" vertical="center"/>
    </xf>
    <xf numFmtId="1" fontId="29" fillId="0" borderId="3" xfId="4" applyNumberFormat="1" applyFont="1" applyBorder="1" applyAlignment="1" applyProtection="1">
      <alignment horizontal="center" vertical="center"/>
    </xf>
    <xf numFmtId="0" fontId="32" fillId="9" borderId="13" xfId="0" applyFont="1" applyFill="1" applyBorder="1" applyAlignment="1" applyProtection="1">
      <alignment horizontal="center" vertical="center"/>
      <protection locked="0"/>
    </xf>
    <xf numFmtId="14" fontId="32" fillId="9" borderId="14" xfId="0" applyNumberFormat="1" applyFont="1" applyFill="1" applyBorder="1" applyAlignment="1" applyProtection="1">
      <alignment horizontal="center" vertical="center"/>
      <protection locked="0"/>
    </xf>
    <xf numFmtId="0" fontId="26" fillId="9" borderId="14" xfId="0" applyFont="1" applyFill="1" applyBorder="1" applyAlignment="1" applyProtection="1">
      <alignment vertical="center"/>
      <protection locked="0"/>
    </xf>
    <xf numFmtId="0" fontId="27" fillId="9" borderId="14" xfId="0" applyFont="1" applyFill="1" applyBorder="1" applyAlignment="1" applyProtection="1">
      <alignment vertical="center"/>
      <protection locked="0"/>
    </xf>
    <xf numFmtId="0" fontId="32" fillId="9" borderId="15" xfId="0" applyFont="1" applyFill="1" applyBorder="1" applyProtection="1">
      <protection locked="0"/>
    </xf>
    <xf numFmtId="0" fontId="32" fillId="9" borderId="0" xfId="0" applyFont="1" applyFill="1" applyProtection="1">
      <protection locked="0"/>
    </xf>
    <xf numFmtId="0" fontId="32" fillId="0" borderId="0" xfId="0" applyFont="1" applyProtection="1">
      <protection locked="0"/>
    </xf>
    <xf numFmtId="0" fontId="52" fillId="0" borderId="0" xfId="0" applyFont="1" applyAlignment="1" applyProtection="1">
      <alignment horizontal="center" vertical="center"/>
      <protection locked="0"/>
    </xf>
    <xf numFmtId="0" fontId="53" fillId="0" borderId="0" xfId="0" applyFont="1" applyProtection="1">
      <protection locked="0"/>
    </xf>
    <xf numFmtId="0" fontId="54" fillId="0" borderId="0" xfId="0" applyFont="1" applyProtection="1">
      <protection locked="0"/>
    </xf>
    <xf numFmtId="49" fontId="32" fillId="0" borderId="1" xfId="0" applyNumberFormat="1" applyFont="1" applyBorder="1" applyAlignment="1" applyProtection="1">
      <alignment horizontal="center" vertical="center" wrapText="1"/>
      <protection locked="0"/>
    </xf>
    <xf numFmtId="49" fontId="55" fillId="15" borderId="3" xfId="0" applyNumberFormat="1" applyFont="1" applyFill="1" applyBorder="1" applyAlignment="1" applyProtection="1">
      <alignment horizontal="left" vertical="top" wrapText="1"/>
      <protection locked="0"/>
    </xf>
    <xf numFmtId="49" fontId="57" fillId="15" borderId="3" xfId="0" applyNumberFormat="1" applyFont="1" applyFill="1" applyBorder="1" applyAlignment="1" applyProtection="1">
      <alignment vertical="top" wrapText="1"/>
      <protection locked="0"/>
    </xf>
    <xf numFmtId="0" fontId="40" fillId="12" borderId="19" xfId="0" applyFont="1" applyFill="1" applyBorder="1" applyAlignment="1" applyProtection="1">
      <alignment horizontal="center" wrapText="1"/>
      <protection locked="0"/>
    </xf>
    <xf numFmtId="0" fontId="32" fillId="0" borderId="0" xfId="0" applyFont="1" applyAlignment="1" applyProtection="1">
      <alignment vertical="center" wrapText="1"/>
      <protection locked="0"/>
    </xf>
    <xf numFmtId="0" fontId="32" fillId="16" borderId="16" xfId="0" applyFont="1" applyFill="1" applyBorder="1" applyAlignment="1" applyProtection="1">
      <alignment horizontal="center" vertical="center"/>
      <protection locked="0"/>
    </xf>
    <xf numFmtId="14" fontId="32" fillId="16" borderId="4" xfId="0" applyNumberFormat="1" applyFont="1" applyFill="1" applyBorder="1" applyAlignment="1" applyProtection="1">
      <alignment horizontal="center" vertical="center"/>
      <protection locked="0"/>
    </xf>
    <xf numFmtId="0" fontId="32" fillId="16" borderId="4" xfId="0" applyFont="1" applyFill="1" applyBorder="1" applyAlignment="1" applyProtection="1">
      <alignment horizontal="center" vertical="center"/>
      <protection locked="0"/>
    </xf>
    <xf numFmtId="0" fontId="34" fillId="16" borderId="4" xfId="0" applyFont="1" applyFill="1" applyBorder="1" applyAlignment="1" applyProtection="1">
      <alignment horizontal="center" vertical="center" wrapText="1"/>
      <protection locked="0"/>
    </xf>
    <xf numFmtId="0" fontId="34" fillId="16" borderId="4" xfId="0" applyFont="1" applyFill="1" applyBorder="1" applyAlignment="1" applyProtection="1">
      <alignment horizontal="center" vertical="center"/>
      <protection locked="0"/>
    </xf>
    <xf numFmtId="0" fontId="32" fillId="0" borderId="4" xfId="0" applyFont="1" applyBorder="1" applyAlignment="1" applyProtection="1">
      <alignment horizontal="center" vertical="center"/>
      <protection locked="0"/>
    </xf>
    <xf numFmtId="0" fontId="32" fillId="13" borderId="4" xfId="0" applyFont="1" applyFill="1" applyBorder="1" applyAlignment="1" applyProtection="1">
      <alignment horizontal="center" vertical="center"/>
      <protection locked="0"/>
    </xf>
    <xf numFmtId="0" fontId="32" fillId="13" borderId="4" xfId="0" applyFont="1" applyFill="1" applyBorder="1" applyAlignment="1" applyProtection="1">
      <alignment horizontal="center" vertical="center" wrapText="1"/>
      <protection locked="0"/>
    </xf>
    <xf numFmtId="0" fontId="32" fillId="11" borderId="4" xfId="0" applyFont="1" applyFill="1" applyBorder="1" applyAlignment="1" applyProtection="1">
      <alignment horizontal="center" vertical="center"/>
      <protection locked="0"/>
    </xf>
    <xf numFmtId="0" fontId="32" fillId="0" borderId="23" xfId="0" applyFont="1" applyBorder="1" applyAlignment="1" applyProtection="1">
      <alignment horizontal="center" vertical="center"/>
      <protection locked="0"/>
    </xf>
    <xf numFmtId="0" fontId="62" fillId="0" borderId="23" xfId="0" applyFont="1" applyBorder="1" applyAlignment="1" applyProtection="1">
      <alignment horizontal="center" vertical="center" wrapText="1"/>
      <protection locked="0"/>
    </xf>
    <xf numFmtId="0" fontId="34" fillId="12" borderId="20" xfId="0" applyFont="1" applyFill="1" applyBorder="1" applyProtection="1">
      <protection locked="0"/>
    </xf>
    <xf numFmtId="0" fontId="32" fillId="0" borderId="10" xfId="0" applyFont="1" applyBorder="1" applyAlignment="1" applyProtection="1">
      <alignment horizontal="center" vertical="center"/>
      <protection locked="0"/>
    </xf>
    <xf numFmtId="14" fontId="32" fillId="0" borderId="1" xfId="0" applyNumberFormat="1" applyFont="1" applyBorder="1" applyAlignment="1" applyProtection="1">
      <alignment horizontal="center" vertical="center"/>
      <protection locked="0"/>
    </xf>
    <xf numFmtId="0" fontId="33" fillId="0" borderId="1" xfId="0" applyFont="1" applyBorder="1" applyAlignment="1" applyProtection="1">
      <alignment horizontal="center" vertical="center"/>
      <protection locked="0"/>
    </xf>
    <xf numFmtId="0" fontId="62" fillId="0" borderId="4" xfId="0" applyFont="1" applyBorder="1" applyAlignment="1" applyProtection="1">
      <alignment horizontal="center" vertical="center"/>
      <protection locked="0"/>
    </xf>
    <xf numFmtId="0" fontId="62" fillId="0" borderId="1" xfId="0" applyFont="1" applyBorder="1" applyAlignment="1" applyProtection="1">
      <alignment horizontal="center" vertical="center"/>
      <protection locked="0"/>
    </xf>
    <xf numFmtId="0" fontId="34" fillId="12" borderId="21" xfId="0" applyFont="1" applyFill="1" applyBorder="1" applyProtection="1">
      <protection locked="0"/>
    </xf>
    <xf numFmtId="0" fontId="32" fillId="0" borderId="22" xfId="0" applyFont="1" applyBorder="1" applyAlignment="1" applyProtection="1">
      <alignment horizontal="center" vertical="center"/>
      <protection locked="0"/>
    </xf>
    <xf numFmtId="14" fontId="32" fillId="0" borderId="22" xfId="0" applyNumberFormat="1" applyFont="1" applyBorder="1" applyAlignment="1" applyProtection="1">
      <alignment horizontal="center" vertical="center"/>
      <protection locked="0"/>
    </xf>
    <xf numFmtId="14" fontId="32" fillId="0" borderId="3" xfId="0" applyNumberFormat="1" applyFont="1" applyBorder="1" applyAlignment="1" applyProtection="1">
      <alignment horizontal="center" vertical="center"/>
      <protection locked="0"/>
    </xf>
    <xf numFmtId="0" fontId="32" fillId="0" borderId="3" xfId="0" applyFont="1" applyBorder="1" applyAlignment="1" applyProtection="1">
      <alignment horizontal="center" vertical="center"/>
      <protection locked="0"/>
    </xf>
    <xf numFmtId="0" fontId="62" fillId="0" borderId="3" xfId="0" applyFont="1" applyBorder="1" applyAlignment="1" applyProtection="1">
      <alignment horizontal="center" vertical="center"/>
      <protection locked="0"/>
    </xf>
    <xf numFmtId="0" fontId="34" fillId="0" borderId="0" xfId="0" applyFont="1" applyProtection="1">
      <protection locked="0"/>
    </xf>
    <xf numFmtId="0" fontId="13" fillId="0" borderId="0" xfId="0" applyFont="1" applyProtection="1">
      <protection locked="0"/>
    </xf>
    <xf numFmtId="0" fontId="8" fillId="0" borderId="0" xfId="0" applyFont="1" applyProtection="1">
      <protection locked="0"/>
    </xf>
    <xf numFmtId="0" fontId="30" fillId="0" borderId="0" xfId="0" applyFont="1" applyProtection="1">
      <protection locked="0"/>
    </xf>
    <xf numFmtId="0" fontId="30" fillId="0" borderId="0" xfId="0" applyFont="1" applyAlignment="1" applyProtection="1">
      <alignment horizontal="center"/>
      <protection locked="0"/>
    </xf>
    <xf numFmtId="0" fontId="31" fillId="0" borderId="0" xfId="0" applyFont="1" applyAlignment="1" applyProtection="1">
      <alignment horizontal="right" vertical="center"/>
      <protection locked="0"/>
    </xf>
    <xf numFmtId="0" fontId="42" fillId="0" borderId="7" xfId="0" applyFont="1" applyBorder="1" applyProtection="1">
      <protection locked="0"/>
    </xf>
    <xf numFmtId="0" fontId="35" fillId="2" borderId="3" xfId="0" applyFont="1" applyFill="1" applyBorder="1" applyAlignment="1" applyProtection="1">
      <alignment horizontal="center" vertical="center"/>
      <protection locked="0"/>
    </xf>
    <xf numFmtId="0" fontId="45" fillId="4" borderId="1" xfId="1" applyFont="1" applyBorder="1" applyAlignment="1" applyProtection="1">
      <alignment horizontal="center" vertical="center"/>
      <protection locked="0"/>
    </xf>
    <xf numFmtId="0" fontId="46" fillId="5" borderId="1" xfId="2" applyFont="1" applyBorder="1" applyAlignment="1" applyProtection="1">
      <alignment horizontal="center" vertical="center" wrapText="1"/>
      <protection locked="0"/>
    </xf>
    <xf numFmtId="0" fontId="46" fillId="0" borderId="0" xfId="2" applyFont="1" applyFill="1" applyBorder="1" applyAlignment="1" applyProtection="1">
      <alignment horizontal="center" vertical="center" wrapText="1"/>
      <protection locked="0"/>
    </xf>
    <xf numFmtId="0" fontId="30" fillId="0" borderId="1" xfId="0" applyFont="1" applyBorder="1" applyAlignment="1" applyProtection="1">
      <alignment horizontal="center" vertical="center"/>
      <protection locked="0"/>
    </xf>
    <xf numFmtId="0" fontId="30" fillId="0" borderId="1" xfId="0" applyFont="1" applyBorder="1" applyAlignment="1" applyProtection="1">
      <alignment horizontal="justify" vertical="center"/>
      <protection locked="0"/>
    </xf>
    <xf numFmtId="2" fontId="47" fillId="0" borderId="1" xfId="3" applyNumberFormat="1" applyFont="1" applyFill="1" applyBorder="1" applyAlignment="1" applyProtection="1">
      <alignment horizontal="center" vertical="center"/>
      <protection locked="0"/>
    </xf>
    <xf numFmtId="164" fontId="48" fillId="0" borderId="1" xfId="3" applyNumberFormat="1" applyFont="1" applyFill="1" applyBorder="1" applyAlignment="1" applyProtection="1">
      <alignment horizontal="center" vertical="center"/>
      <protection locked="0"/>
    </xf>
    <xf numFmtId="164" fontId="49" fillId="0" borderId="0" xfId="3" applyNumberFormat="1" applyFont="1" applyFill="1" applyBorder="1" applyAlignment="1" applyProtection="1">
      <alignment horizontal="center" vertical="center"/>
      <protection locked="0"/>
    </xf>
    <xf numFmtId="164" fontId="49" fillId="0" borderId="1" xfId="3" applyNumberFormat="1" applyFont="1" applyFill="1" applyBorder="1" applyAlignment="1" applyProtection="1">
      <alignment horizontal="center" vertical="center"/>
      <protection locked="0"/>
    </xf>
    <xf numFmtId="0" fontId="30" fillId="0" borderId="1" xfId="0" applyFont="1" applyBorder="1" applyAlignment="1" applyProtection="1">
      <alignment horizontal="right" vertical="center"/>
      <protection locked="0"/>
    </xf>
    <xf numFmtId="0" fontId="47" fillId="0" borderId="1" xfId="3" applyFont="1" applyFill="1" applyBorder="1" applyAlignment="1" applyProtection="1">
      <alignment horizontal="center" vertical="center"/>
      <protection locked="0"/>
    </xf>
    <xf numFmtId="0" fontId="50" fillId="0" borderId="5" xfId="0" applyFont="1" applyBorder="1" applyAlignment="1" applyProtection="1">
      <alignment vertical="center" wrapText="1"/>
      <protection locked="0"/>
    </xf>
    <xf numFmtId="0" fontId="44" fillId="0" borderId="0" xfId="0" applyFont="1" applyAlignment="1" applyProtection="1">
      <alignment wrapText="1"/>
      <protection locked="0"/>
    </xf>
    <xf numFmtId="0" fontId="48" fillId="17" borderId="1" xfId="0" applyFont="1" applyFill="1" applyBorder="1" applyAlignment="1" applyProtection="1">
      <alignment horizontal="center" vertical="center" wrapText="1"/>
      <protection locked="0"/>
    </xf>
    <xf numFmtId="0" fontId="48" fillId="17" borderId="1" xfId="0" applyFont="1" applyFill="1" applyBorder="1" applyAlignment="1" applyProtection="1">
      <alignment horizontal="center" vertical="center"/>
      <protection locked="0"/>
    </xf>
    <xf numFmtId="9" fontId="47" fillId="0" borderId="4" xfId="3" applyNumberFormat="1" applyFont="1" applyBorder="1" applyAlignment="1" applyProtection="1">
      <alignment horizontal="center" vertical="center"/>
      <protection locked="0"/>
    </xf>
    <xf numFmtId="0" fontId="35" fillId="0" borderId="0" xfId="0" applyFont="1" applyAlignment="1" applyProtection="1">
      <alignment horizontal="center" vertical="center" wrapText="1"/>
      <protection locked="0"/>
    </xf>
    <xf numFmtId="9" fontId="47" fillId="0" borderId="0" xfId="3" applyNumberFormat="1" applyFont="1" applyBorder="1" applyAlignment="1" applyProtection="1">
      <alignment horizontal="center" vertical="center"/>
      <protection locked="0"/>
    </xf>
    <xf numFmtId="9" fontId="30" fillId="0" borderId="0" xfId="0" applyNumberFormat="1" applyFont="1" applyAlignment="1" applyProtection="1">
      <alignment horizontal="center" vertical="center"/>
      <protection locked="0"/>
    </xf>
    <xf numFmtId="0" fontId="42" fillId="0" borderId="0" xfId="0" applyFont="1" applyAlignment="1" applyProtection="1">
      <alignment horizontal="center"/>
      <protection locked="0"/>
    </xf>
    <xf numFmtId="2" fontId="30" fillId="0" borderId="0" xfId="0" applyNumberFormat="1" applyFont="1" applyProtection="1">
      <protection locked="0"/>
    </xf>
    <xf numFmtId="1" fontId="36" fillId="8" borderId="1" xfId="6" applyNumberFormat="1" applyFont="1" applyFill="1" applyBorder="1" applyAlignment="1" applyProtection="1">
      <alignment horizontal="center" vertical="center"/>
    </xf>
    <xf numFmtId="164" fontId="48" fillId="0" borderId="1" xfId="3" applyNumberFormat="1" applyFont="1" applyFill="1" applyBorder="1" applyAlignment="1" applyProtection="1">
      <alignment horizontal="center" vertical="center"/>
    </xf>
    <xf numFmtId="1" fontId="49" fillId="17" borderId="1" xfId="5" applyNumberFormat="1" applyFont="1" applyFill="1" applyBorder="1" applyAlignment="1" applyProtection="1">
      <alignment horizontal="center" vertical="center"/>
    </xf>
    <xf numFmtId="9" fontId="47" fillId="0" borderId="1" xfId="3" applyNumberFormat="1" applyFont="1" applyBorder="1" applyAlignment="1" applyProtection="1">
      <alignment horizontal="center" vertical="center"/>
    </xf>
    <xf numFmtId="9" fontId="30" fillId="0" borderId="1" xfId="0" applyNumberFormat="1" applyFont="1" applyBorder="1" applyAlignment="1">
      <alignment horizontal="center" vertical="center"/>
    </xf>
    <xf numFmtId="0" fontId="0" fillId="20" borderId="1" xfId="0" applyFill="1" applyBorder="1" applyAlignment="1" applyProtection="1">
      <alignment horizontal="center" vertical="center"/>
      <protection locked="0"/>
    </xf>
    <xf numFmtId="0" fontId="0" fillId="20" borderId="1" xfId="0" applyFill="1" applyBorder="1" applyAlignment="1" applyProtection="1">
      <alignment horizontal="center" vertical="center" wrapText="1"/>
      <protection locked="0"/>
    </xf>
    <xf numFmtId="0" fontId="63" fillId="8" borderId="10" xfId="0" applyFont="1" applyFill="1" applyBorder="1" applyAlignment="1" applyProtection="1">
      <alignment horizontal="center" vertical="center" wrapText="1"/>
      <protection locked="0"/>
    </xf>
    <xf numFmtId="0" fontId="0" fillId="0" borderId="1" xfId="0" applyBorder="1" applyProtection="1">
      <protection locked="0"/>
    </xf>
    <xf numFmtId="3" fontId="0" fillId="0" borderId="1" xfId="0" applyNumberFormat="1" applyBorder="1" applyProtection="1">
      <protection locked="0"/>
    </xf>
    <xf numFmtId="0" fontId="17" fillId="15" borderId="1" xfId="0" applyFont="1" applyFill="1" applyBorder="1" applyAlignment="1" applyProtection="1">
      <alignment horizontal="center"/>
      <protection locked="0"/>
    </xf>
    <xf numFmtId="0" fontId="17" fillId="15" borderId="1" xfId="0" applyFont="1" applyFill="1" applyBorder="1" applyAlignment="1" applyProtection="1">
      <alignment horizontal="center" wrapText="1"/>
      <protection locked="0"/>
    </xf>
    <xf numFmtId="0" fontId="17" fillId="15" borderId="1" xfId="0" applyFont="1" applyFill="1" applyBorder="1" applyAlignment="1" applyProtection="1">
      <alignment horizontal="center" vertical="center"/>
      <protection locked="0"/>
    </xf>
    <xf numFmtId="0" fontId="3" fillId="0" borderId="1" xfId="0" applyFont="1" applyBorder="1" applyAlignment="1" applyProtection="1">
      <alignment wrapText="1"/>
      <protection locked="0"/>
    </xf>
    <xf numFmtId="0" fontId="0" fillId="19" borderId="1" xfId="0" applyFill="1" applyBorder="1" applyProtection="1">
      <protection locked="0"/>
    </xf>
    <xf numFmtId="0" fontId="0" fillId="0" borderId="0" xfId="0" applyAlignment="1" applyProtection="1">
      <alignment wrapText="1"/>
      <protection locked="0"/>
    </xf>
    <xf numFmtId="9" fontId="0" fillId="0" borderId="0" xfId="4" applyFont="1" applyProtection="1">
      <protection locked="0"/>
    </xf>
    <xf numFmtId="0" fontId="17" fillId="15" borderId="1" xfId="0" applyFont="1" applyFill="1" applyBorder="1" applyAlignment="1" applyProtection="1">
      <alignment horizontal="center" vertical="center" wrapText="1"/>
      <protection locked="0"/>
    </xf>
    <xf numFmtId="0" fontId="2" fillId="0" borderId="1" xfId="0" applyFont="1" applyBorder="1" applyAlignment="1" applyProtection="1">
      <alignment horizontal="center" wrapText="1"/>
      <protection locked="0"/>
    </xf>
    <xf numFmtId="0" fontId="3" fillId="0" borderId="1" xfId="0" applyFont="1" applyBorder="1" applyAlignment="1" applyProtection="1">
      <alignment horizontal="center" wrapText="1"/>
      <protection locked="0"/>
    </xf>
    <xf numFmtId="10" fontId="0" fillId="0" borderId="1" xfId="4" applyNumberFormat="1" applyFont="1" applyBorder="1" applyProtection="1"/>
    <xf numFmtId="0" fontId="23" fillId="15" borderId="1" xfId="0" applyFont="1" applyFill="1" applyBorder="1" applyAlignment="1" applyProtection="1">
      <alignment horizontal="center"/>
      <protection locked="0"/>
    </xf>
    <xf numFmtId="0" fontId="23" fillId="15" borderId="1" xfId="0" applyFont="1" applyFill="1" applyBorder="1" applyAlignment="1" applyProtection="1">
      <alignment wrapText="1"/>
      <protection locked="0"/>
    </xf>
    <xf numFmtId="0" fontId="64" fillId="15" borderId="16" xfId="0" applyFont="1" applyFill="1" applyBorder="1" applyAlignment="1" applyProtection="1">
      <alignment wrapText="1"/>
      <protection locked="0"/>
    </xf>
    <xf numFmtId="0" fontId="64" fillId="15" borderId="4" xfId="0" applyFont="1" applyFill="1" applyBorder="1" applyAlignment="1" applyProtection="1">
      <alignment horizontal="center"/>
      <protection locked="0"/>
    </xf>
    <xf numFmtId="0" fontId="64" fillId="15" borderId="18" xfId="0" applyFont="1" applyFill="1" applyBorder="1" applyAlignment="1" applyProtection="1">
      <alignment horizontal="center"/>
      <protection locked="0"/>
    </xf>
    <xf numFmtId="0" fontId="23" fillId="15" borderId="1" xfId="0" applyFont="1" applyFill="1" applyBorder="1" applyAlignment="1" applyProtection="1">
      <alignment horizontal="center" wrapText="1"/>
      <protection locked="0"/>
    </xf>
    <xf numFmtId="0" fontId="21" fillId="0" borderId="10" xfId="0" applyFont="1" applyBorder="1" applyAlignment="1" applyProtection="1">
      <alignment wrapText="1"/>
      <protection locked="0"/>
    </xf>
    <xf numFmtId="9" fontId="21" fillId="0" borderId="1" xfId="4" applyFont="1" applyBorder="1" applyProtection="1">
      <protection locked="0"/>
    </xf>
    <xf numFmtId="0" fontId="21" fillId="0" borderId="10" xfId="0" applyFont="1" applyBorder="1" applyProtection="1">
      <protection locked="0"/>
    </xf>
    <xf numFmtId="9" fontId="21" fillId="0" borderId="1" xfId="4" applyFont="1" applyBorder="1" applyAlignment="1" applyProtection="1">
      <protection locked="0"/>
    </xf>
    <xf numFmtId="9" fontId="61" fillId="0" borderId="1" xfId="4" applyFont="1" applyBorder="1" applyProtection="1">
      <protection locked="0"/>
    </xf>
    <xf numFmtId="0" fontId="21" fillId="0" borderId="17" xfId="0" applyFont="1" applyBorder="1" applyAlignment="1" applyProtection="1">
      <alignment wrapText="1"/>
      <protection locked="0"/>
    </xf>
    <xf numFmtId="9" fontId="21" fillId="0" borderId="3" xfId="4" applyFont="1" applyBorder="1" applyProtection="1">
      <protection locked="0"/>
    </xf>
    <xf numFmtId="9" fontId="21" fillId="19" borderId="2" xfId="4" applyFont="1" applyFill="1" applyBorder="1" applyProtection="1"/>
    <xf numFmtId="9" fontId="21" fillId="19" borderId="2" xfId="4" applyFont="1" applyFill="1" applyBorder="1" applyAlignment="1" applyProtection="1"/>
    <xf numFmtId="9" fontId="61" fillId="19" borderId="2" xfId="4" applyFont="1" applyFill="1" applyBorder="1" applyProtection="1"/>
    <xf numFmtId="49" fontId="58" fillId="15" borderId="3" xfId="0" applyNumberFormat="1" applyFont="1" applyFill="1" applyBorder="1" applyAlignment="1" applyProtection="1">
      <alignment horizontal="center" vertical="center" wrapText="1"/>
      <protection locked="0"/>
    </xf>
    <xf numFmtId="49" fontId="58" fillId="15" borderId="3" xfId="0" applyNumberFormat="1" applyFont="1" applyFill="1" applyBorder="1" applyAlignment="1" applyProtection="1">
      <alignment horizontal="left" vertical="top" wrapText="1"/>
      <protection locked="0"/>
    </xf>
    <xf numFmtId="49" fontId="57" fillId="0" borderId="3" xfId="0" applyNumberFormat="1" applyFont="1" applyBorder="1" applyAlignment="1" applyProtection="1">
      <alignment vertical="top" wrapText="1"/>
      <protection locked="0"/>
    </xf>
    <xf numFmtId="49" fontId="58" fillId="0" borderId="3" xfId="0" applyNumberFormat="1" applyFont="1" applyBorder="1" applyAlignment="1" applyProtection="1">
      <alignment horizontal="left" vertical="top" wrapText="1"/>
      <protection locked="0"/>
    </xf>
    <xf numFmtId="49" fontId="58" fillId="19" borderId="3" xfId="0" applyNumberFormat="1" applyFont="1" applyFill="1" applyBorder="1" applyAlignment="1" applyProtection="1">
      <alignment horizontal="left" vertical="top" wrapText="1"/>
      <protection locked="0"/>
    </xf>
    <xf numFmtId="49" fontId="58" fillId="19" borderId="32" xfId="0" applyNumberFormat="1" applyFont="1" applyFill="1" applyBorder="1" applyAlignment="1" applyProtection="1">
      <alignment horizontal="left" vertical="center" wrapText="1"/>
      <protection locked="0"/>
    </xf>
    <xf numFmtId="0" fontId="8" fillId="0" borderId="1" xfId="0" applyFont="1" applyBorder="1" applyAlignment="1" applyProtection="1">
      <alignment horizontal="center" vertical="center"/>
      <protection locked="0"/>
    </xf>
    <xf numFmtId="0" fontId="8" fillId="0" borderId="1" xfId="0" applyFont="1" applyBorder="1" applyAlignment="1" applyProtection="1">
      <alignment horizontal="center" vertical="center" wrapText="1"/>
      <protection locked="0"/>
    </xf>
    <xf numFmtId="0" fontId="8" fillId="9" borderId="1" xfId="0" applyFont="1" applyFill="1" applyBorder="1" applyAlignment="1" applyProtection="1">
      <alignment horizontal="left" vertical="center" wrapText="1"/>
      <protection locked="0"/>
    </xf>
    <xf numFmtId="0" fontId="8" fillId="0" borderId="1" xfId="0" applyFont="1" applyBorder="1" applyAlignment="1" applyProtection="1">
      <alignment horizontal="left" vertical="center" wrapText="1"/>
      <protection locked="0"/>
    </xf>
    <xf numFmtId="0" fontId="1" fillId="0" borderId="1" xfId="0" applyFont="1" applyBorder="1" applyAlignment="1" applyProtection="1">
      <alignment wrapText="1"/>
      <protection locked="0"/>
    </xf>
    <xf numFmtId="0" fontId="1" fillId="0" borderId="1" xfId="0" applyFont="1" applyBorder="1" applyAlignment="1" applyProtection="1">
      <alignment horizontal="left" wrapText="1"/>
      <protection locked="0"/>
    </xf>
    <xf numFmtId="0" fontId="30" fillId="0" borderId="0" xfId="0" applyFont="1" applyAlignment="1" applyProtection="1">
      <alignment horizontal="center" vertical="center"/>
      <protection locked="0"/>
    </xf>
    <xf numFmtId="0" fontId="35" fillId="2" borderId="1" xfId="0" applyFont="1" applyFill="1" applyBorder="1" applyAlignment="1" applyProtection="1">
      <alignment horizontal="center" vertical="center" wrapText="1"/>
      <protection locked="0"/>
    </xf>
    <xf numFmtId="0" fontId="35" fillId="2" borderId="1" xfId="0" applyFont="1" applyFill="1" applyBorder="1" applyAlignment="1" applyProtection="1">
      <alignment horizontal="center" vertical="center"/>
      <protection locked="0"/>
    </xf>
    <xf numFmtId="0" fontId="34" fillId="16" borderId="17" xfId="0" applyFont="1" applyFill="1" applyBorder="1" applyAlignment="1" applyProtection="1">
      <alignment horizontal="center" vertical="center"/>
      <protection locked="0"/>
    </xf>
    <xf numFmtId="0" fontId="13" fillId="16" borderId="1" xfId="0" applyFont="1" applyFill="1" applyBorder="1" applyProtection="1">
      <protection locked="0"/>
    </xf>
    <xf numFmtId="0" fontId="13" fillId="16" borderId="1" xfId="0" applyFont="1" applyFill="1" applyBorder="1" applyProtection="1">
      <protection locked="0" hidden="1"/>
    </xf>
    <xf numFmtId="0" fontId="13" fillId="11" borderId="1" xfId="0" applyFont="1" applyFill="1" applyBorder="1" applyProtection="1">
      <protection locked="0" hidden="1"/>
    </xf>
    <xf numFmtId="0" fontId="13" fillId="11" borderId="31" xfId="0" applyFont="1" applyFill="1" applyBorder="1" applyProtection="1">
      <protection locked="0" hidden="1"/>
    </xf>
    <xf numFmtId="0" fontId="38" fillId="11" borderId="2" xfId="0" applyFont="1" applyFill="1" applyBorder="1" applyAlignment="1" applyProtection="1">
      <alignment horizontal="center" vertical="center"/>
      <protection locked="0"/>
    </xf>
    <xf numFmtId="0" fontId="38" fillId="11" borderId="9" xfId="0" applyFont="1" applyFill="1" applyBorder="1" applyAlignment="1" applyProtection="1">
      <alignment horizontal="center" vertical="center"/>
      <protection locked="0"/>
    </xf>
    <xf numFmtId="0" fontId="28" fillId="11" borderId="9" xfId="0" applyFont="1" applyFill="1" applyBorder="1" applyAlignment="1" applyProtection="1">
      <alignment horizontal="left" vertical="center" wrapText="1"/>
      <protection locked="0"/>
    </xf>
    <xf numFmtId="0" fontId="28" fillId="11" borderId="9" xfId="0" applyFont="1" applyFill="1" applyBorder="1" applyAlignment="1" applyProtection="1">
      <alignment horizontal="left" vertical="center"/>
      <protection locked="0"/>
    </xf>
    <xf numFmtId="0" fontId="28" fillId="11" borderId="10" xfId="0" applyFont="1" applyFill="1" applyBorder="1" applyAlignment="1" applyProtection="1">
      <alignment horizontal="left" vertical="center"/>
      <protection locked="0"/>
    </xf>
    <xf numFmtId="0" fontId="59" fillId="11" borderId="2" xfId="0" applyFont="1" applyFill="1" applyBorder="1" applyAlignment="1" applyProtection="1">
      <alignment horizontal="center" vertical="center" wrapText="1"/>
      <protection locked="0"/>
    </xf>
    <xf numFmtId="0" fontId="59" fillId="11" borderId="9" xfId="0" applyFont="1" applyFill="1" applyBorder="1" applyAlignment="1" applyProtection="1">
      <alignment horizontal="center" vertical="center" wrapText="1"/>
      <protection locked="0"/>
    </xf>
    <xf numFmtId="0" fontId="52" fillId="0" borderId="0" xfId="0" applyFont="1" applyAlignment="1" applyProtection="1">
      <alignment horizontal="center" vertical="center"/>
      <protection locked="0"/>
    </xf>
    <xf numFmtId="49" fontId="57" fillId="0" borderId="2" xfId="0" applyNumberFormat="1" applyFont="1" applyBorder="1" applyAlignment="1" applyProtection="1">
      <alignment horizontal="left" vertical="top" wrapText="1"/>
      <protection locked="0"/>
    </xf>
    <xf numFmtId="49" fontId="57" fillId="0" borderId="9" xfId="0" applyNumberFormat="1" applyFont="1" applyBorder="1" applyAlignment="1" applyProtection="1">
      <alignment horizontal="left" vertical="top" wrapText="1"/>
      <protection locked="0"/>
    </xf>
    <xf numFmtId="49" fontId="57" fillId="0" borderId="10" xfId="0" applyNumberFormat="1" applyFont="1" applyBorder="1" applyAlignment="1" applyProtection="1">
      <alignment horizontal="left" vertical="top" wrapText="1"/>
      <protection locked="0"/>
    </xf>
    <xf numFmtId="49" fontId="58" fillId="19" borderId="1" xfId="0" applyNumberFormat="1" applyFont="1" applyFill="1" applyBorder="1" applyAlignment="1" applyProtection="1">
      <alignment horizontal="left" vertical="top" wrapText="1"/>
      <protection locked="0"/>
    </xf>
    <xf numFmtId="49" fontId="57" fillId="19" borderId="1" xfId="0" applyNumberFormat="1" applyFont="1" applyFill="1" applyBorder="1" applyAlignment="1" applyProtection="1">
      <alignment horizontal="left" vertical="top" wrapText="1"/>
      <protection locked="0"/>
    </xf>
    <xf numFmtId="49" fontId="57" fillId="15" borderId="32" xfId="0" applyNumberFormat="1" applyFont="1" applyFill="1" applyBorder="1" applyAlignment="1" applyProtection="1">
      <alignment horizontal="left" vertical="top" wrapText="1"/>
      <protection locked="0"/>
    </xf>
    <xf numFmtId="49" fontId="57" fillId="15" borderId="17" xfId="0" applyNumberFormat="1" applyFont="1" applyFill="1" applyBorder="1" applyAlignment="1" applyProtection="1">
      <alignment horizontal="left" vertical="top" wrapText="1"/>
      <protection locked="0"/>
    </xf>
    <xf numFmtId="49" fontId="58" fillId="0" borderId="32" xfId="0" applyNumberFormat="1" applyFont="1" applyBorder="1" applyAlignment="1" applyProtection="1">
      <alignment horizontal="left" vertical="top" wrapText="1"/>
      <protection locked="0"/>
    </xf>
    <xf numFmtId="49" fontId="58" fillId="0" borderId="17" xfId="0" applyNumberFormat="1" applyFont="1" applyBorder="1" applyAlignment="1" applyProtection="1">
      <alignment horizontal="left" vertical="top" wrapText="1"/>
      <protection locked="0"/>
    </xf>
    <xf numFmtId="0" fontId="0" fillId="17" borderId="33" xfId="0" applyFill="1" applyBorder="1" applyAlignment="1">
      <alignment horizontal="center" wrapText="1"/>
    </xf>
    <xf numFmtId="0" fontId="44" fillId="10" borderId="0" xfId="0" applyFont="1" applyFill="1" applyAlignment="1" applyProtection="1">
      <alignment horizontal="center" vertical="center" wrapText="1"/>
      <protection locked="0"/>
    </xf>
    <xf numFmtId="0" fontId="30" fillId="9" borderId="13" xfId="0" applyFont="1" applyFill="1" applyBorder="1" applyAlignment="1" applyProtection="1">
      <alignment horizontal="left" vertical="center"/>
      <protection locked="0"/>
    </xf>
    <xf numFmtId="0" fontId="30" fillId="9" borderId="14" xfId="0" applyFont="1" applyFill="1" applyBorder="1" applyAlignment="1" applyProtection="1">
      <alignment horizontal="left" vertical="center"/>
      <protection locked="0"/>
    </xf>
    <xf numFmtId="0" fontId="30" fillId="9" borderId="15" xfId="0" applyFont="1" applyFill="1" applyBorder="1" applyAlignment="1" applyProtection="1">
      <alignment horizontal="left" vertical="center"/>
      <protection locked="0"/>
    </xf>
    <xf numFmtId="0" fontId="30" fillId="0" borderId="0" xfId="0" applyFont="1" applyAlignment="1" applyProtection="1">
      <alignment horizontal="center" vertical="center"/>
      <protection locked="0"/>
    </xf>
    <xf numFmtId="0" fontId="30" fillId="0" borderId="0" xfId="0" applyFont="1" applyAlignment="1" applyProtection="1">
      <alignment horizontal="center"/>
      <protection locked="0"/>
    </xf>
    <xf numFmtId="0" fontId="42" fillId="3" borderId="0" xfId="0" applyFont="1" applyFill="1" applyAlignment="1" applyProtection="1">
      <alignment horizontal="center"/>
      <protection locked="0"/>
    </xf>
    <xf numFmtId="0" fontId="30" fillId="0" borderId="1" xfId="0" applyFont="1" applyBorder="1" applyAlignment="1" applyProtection="1">
      <alignment horizontal="center"/>
      <protection locked="0"/>
    </xf>
    <xf numFmtId="0" fontId="43" fillId="3" borderId="0" xfId="0" applyFont="1" applyFill="1" applyAlignment="1" applyProtection="1">
      <alignment horizontal="center"/>
      <protection locked="0"/>
    </xf>
    <xf numFmtId="0" fontId="35" fillId="2" borderId="1" xfId="0" applyFont="1" applyFill="1" applyBorder="1" applyAlignment="1" applyProtection="1">
      <alignment horizontal="center" vertical="center" wrapText="1"/>
      <protection locked="0"/>
    </xf>
    <xf numFmtId="0" fontId="35" fillId="2" borderId="1" xfId="0" applyFont="1" applyFill="1" applyBorder="1" applyAlignment="1" applyProtection="1">
      <alignment horizontal="center" vertical="center"/>
      <protection locked="0"/>
    </xf>
    <xf numFmtId="0" fontId="30" fillId="0" borderId="1" xfId="0" applyFont="1" applyBorder="1" applyAlignment="1" applyProtection="1">
      <alignment horizontal="right" vertical="center" wrapText="1"/>
      <protection locked="0"/>
    </xf>
    <xf numFmtId="0" fontId="41" fillId="10" borderId="9" xfId="0" applyFont="1" applyFill="1" applyBorder="1" applyAlignment="1" applyProtection="1">
      <alignment horizontal="center" vertical="center" wrapText="1"/>
      <protection locked="0"/>
    </xf>
    <xf numFmtId="0" fontId="68" fillId="10" borderId="0" xfId="0" applyFont="1" applyFill="1" applyAlignment="1" applyProtection="1">
      <alignment horizontal="center" vertical="center" wrapText="1"/>
      <protection locked="0"/>
    </xf>
    <xf numFmtId="0" fontId="41" fillId="10" borderId="0" xfId="0" applyFont="1" applyFill="1" applyAlignment="1" applyProtection="1">
      <alignment horizontal="center" vertical="center" wrapText="1"/>
      <protection locked="0"/>
    </xf>
    <xf numFmtId="0" fontId="7" fillId="9" borderId="13" xfId="0" applyFont="1" applyFill="1" applyBorder="1" applyAlignment="1">
      <alignment horizontal="center" vertical="center"/>
    </xf>
    <xf numFmtId="0" fontId="7" fillId="9" borderId="14" xfId="0" applyFont="1" applyFill="1" applyBorder="1" applyAlignment="1">
      <alignment horizontal="center" vertical="center"/>
    </xf>
    <xf numFmtId="0" fontId="7" fillId="9" borderId="15" xfId="0" applyFont="1" applyFill="1" applyBorder="1" applyAlignment="1">
      <alignment horizontal="center" vertical="center"/>
    </xf>
    <xf numFmtId="0" fontId="17" fillId="18" borderId="1" xfId="0" applyFont="1" applyFill="1" applyBorder="1" applyAlignment="1" applyProtection="1">
      <alignment horizontal="center" vertical="center"/>
      <protection locked="0"/>
    </xf>
    <xf numFmtId="0" fontId="17" fillId="0" borderId="1" xfId="0" applyFont="1" applyBorder="1" applyAlignment="1" applyProtection="1">
      <alignment horizontal="center" vertical="top" wrapText="1"/>
      <protection locked="0"/>
    </xf>
    <xf numFmtId="2" fontId="63" fillId="8" borderId="1" xfId="0" applyNumberFormat="1" applyFont="1" applyFill="1" applyBorder="1" applyAlignment="1">
      <alignment horizontal="center" vertical="center" wrapText="1"/>
    </xf>
    <xf numFmtId="0" fontId="0" fillId="0" borderId="0" xfId="0" applyAlignment="1" applyProtection="1">
      <alignment horizontal="center" vertical="center" wrapText="1"/>
      <protection locked="0"/>
    </xf>
    <xf numFmtId="0" fontId="17" fillId="18" borderId="3" xfId="0" applyFont="1" applyFill="1" applyBorder="1" applyAlignment="1" applyProtection="1">
      <alignment horizontal="center" vertical="center"/>
      <protection locked="0"/>
    </xf>
    <xf numFmtId="0" fontId="17" fillId="18" borderId="4" xfId="0" applyFont="1" applyFill="1" applyBorder="1" applyAlignment="1" applyProtection="1">
      <alignment horizontal="center" vertical="center"/>
      <protection locked="0"/>
    </xf>
    <xf numFmtId="0" fontId="17" fillId="0" borderId="3" xfId="0" applyFont="1" applyBorder="1" applyAlignment="1" applyProtection="1">
      <alignment horizontal="center" vertical="center" wrapText="1"/>
      <protection locked="0"/>
    </xf>
    <xf numFmtId="0" fontId="17" fillId="0" borderId="4" xfId="0" applyFont="1" applyBorder="1" applyAlignment="1" applyProtection="1">
      <alignment horizontal="center" vertical="center" wrapText="1"/>
      <protection locked="0"/>
    </xf>
    <xf numFmtId="2" fontId="0" fillId="19" borderId="3" xfId="0" applyNumberFormat="1" applyFill="1" applyBorder="1" applyAlignment="1">
      <alignment horizontal="center" vertical="center" wrapText="1"/>
    </xf>
    <xf numFmtId="2" fontId="0" fillId="19" borderId="4" xfId="0" applyNumberFormat="1" applyFill="1" applyBorder="1" applyAlignment="1">
      <alignment horizontal="center" vertical="center" wrapText="1"/>
    </xf>
    <xf numFmtId="0" fontId="67" fillId="0" borderId="3" xfId="0" applyFont="1" applyBorder="1" applyAlignment="1" applyProtection="1">
      <alignment horizontal="center" vertical="center" wrapText="1"/>
      <protection locked="0"/>
    </xf>
    <xf numFmtId="0" fontId="67" fillId="0" borderId="4" xfId="0" applyFont="1" applyBorder="1" applyAlignment="1" applyProtection="1">
      <alignment horizontal="center" vertical="center" wrapText="1"/>
      <protection locked="0"/>
    </xf>
    <xf numFmtId="0" fontId="0" fillId="19" borderId="3" xfId="0" applyFill="1" applyBorder="1" applyAlignment="1">
      <alignment horizontal="center" vertical="center"/>
    </xf>
    <xf numFmtId="0" fontId="0" fillId="19" borderId="4" xfId="0" applyFill="1" applyBorder="1" applyAlignment="1">
      <alignment horizontal="center" vertical="center"/>
    </xf>
    <xf numFmtId="0" fontId="17" fillId="0" borderId="1" xfId="0" applyFont="1" applyBorder="1" applyAlignment="1" applyProtection="1">
      <alignment horizontal="center" vertical="center" wrapText="1"/>
      <protection locked="0"/>
    </xf>
    <xf numFmtId="10" fontId="0" fillId="19" borderId="1" xfId="4" applyNumberFormat="1" applyFont="1" applyFill="1" applyBorder="1" applyAlignment="1" applyProtection="1">
      <alignment horizontal="center" vertical="center"/>
    </xf>
    <xf numFmtId="0" fontId="67" fillId="0" borderId="3" xfId="0" applyFont="1" applyBorder="1" applyAlignment="1" applyProtection="1">
      <alignment horizontal="left" vertical="top" wrapText="1"/>
      <protection locked="0"/>
    </xf>
    <xf numFmtId="0" fontId="67" fillId="0" borderId="4" xfId="0" applyFont="1" applyBorder="1" applyAlignment="1" applyProtection="1">
      <alignment horizontal="left" vertical="top" wrapText="1"/>
      <protection locked="0"/>
    </xf>
    <xf numFmtId="0" fontId="23" fillId="15" borderId="2" xfId="0" applyFont="1" applyFill="1" applyBorder="1" applyAlignment="1" applyProtection="1">
      <alignment horizontal="center"/>
      <protection locked="0"/>
    </xf>
    <xf numFmtId="0" fontId="23" fillId="15" borderId="9" xfId="0" applyFont="1" applyFill="1" applyBorder="1" applyAlignment="1" applyProtection="1">
      <alignment horizontal="center"/>
      <protection locked="0"/>
    </xf>
    <xf numFmtId="0" fontId="23" fillId="15" borderId="10" xfId="0" applyFont="1" applyFill="1" applyBorder="1" applyAlignment="1" applyProtection="1">
      <alignment horizontal="center"/>
      <protection locked="0"/>
    </xf>
    <xf numFmtId="0" fontId="1" fillId="0" borderId="1" xfId="0" applyFont="1" applyBorder="1" applyAlignment="1" applyProtection="1">
      <alignment horizontal="center" vertical="center" wrapText="1"/>
      <protection locked="0"/>
    </xf>
    <xf numFmtId="0" fontId="17" fillId="0" borderId="0" xfId="0" applyFont="1" applyAlignment="1">
      <alignment horizontal="center" vertical="center"/>
    </xf>
    <xf numFmtId="165" fontId="22" fillId="0" borderId="0" xfId="5" applyNumberFormat="1" applyFont="1" applyAlignment="1">
      <alignment horizontal="center" vertical="center"/>
    </xf>
    <xf numFmtId="0" fontId="0" fillId="0" borderId="0" xfId="0" applyAlignment="1">
      <alignment horizontal="left" vertical="center"/>
    </xf>
    <xf numFmtId="0" fontId="0" fillId="0" borderId="1" xfId="0" applyBorder="1" applyAlignment="1">
      <alignment horizontal="left"/>
    </xf>
    <xf numFmtId="0" fontId="0" fillId="0" borderId="2" xfId="0" applyBorder="1" applyAlignment="1">
      <alignment horizontal="left"/>
    </xf>
    <xf numFmtId="0" fontId="0" fillId="0" borderId="9" xfId="0" applyBorder="1" applyAlignment="1">
      <alignment horizontal="left"/>
    </xf>
    <xf numFmtId="0" fontId="0" fillId="0" borderId="10" xfId="0" applyBorder="1" applyAlignment="1">
      <alignment horizontal="left"/>
    </xf>
    <xf numFmtId="9" fontId="0" fillId="0" borderId="0" xfId="0" applyNumberFormat="1" applyAlignment="1">
      <alignment horizontal="right"/>
    </xf>
    <xf numFmtId="9" fontId="0" fillId="0" borderId="0" xfId="0" applyNumberFormat="1" applyAlignment="1">
      <alignment horizontal="left"/>
    </xf>
    <xf numFmtId="0" fontId="21" fillId="0" borderId="0" xfId="0" applyFont="1"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cellXfs>
  <cellStyles count="7">
    <cellStyle name="Bueno" xfId="1" builtinId="26"/>
    <cellStyle name="Entrada" xfId="6" builtinId="20"/>
    <cellStyle name="Millares" xfId="5" builtinId="3"/>
    <cellStyle name="Neutral" xfId="2" builtinId="28"/>
    <cellStyle name="Normal" xfId="0" builtinId="0"/>
    <cellStyle name="Porcentaje" xfId="4" builtinId="5"/>
    <cellStyle name="Texto explicativo" xfId="3" builtinId="53"/>
  </cellStyles>
  <dxfs count="348">
    <dxf>
      <font>
        <b val="0"/>
        <i val="0"/>
        <strike val="0"/>
        <condense val="0"/>
        <extend val="0"/>
        <outline val="0"/>
        <shadow val="0"/>
        <u val="none"/>
        <vertAlign val="baseline"/>
        <sz val="14"/>
        <color theme="0"/>
        <name val="Calibri"/>
        <family val="2"/>
        <scheme val="minor"/>
      </font>
      <fill>
        <patternFill patternType="solid">
          <fgColor indexed="64"/>
          <bgColor theme="4" tint="-0.249977111117893"/>
        </patternFill>
      </fill>
      <border diagonalUp="0" diagonalDown="0" outline="0">
        <left style="thin">
          <color indexed="64"/>
        </left>
        <right style="thin">
          <color indexed="64"/>
        </right>
        <top style="thin">
          <color rgb="FF000000"/>
        </top>
        <bottom style="thin">
          <color indexed="64"/>
        </bottom>
      </border>
      <protection locked="0" hidden="1"/>
    </dxf>
    <dxf>
      <font>
        <b val="0"/>
        <i val="0"/>
        <strike val="0"/>
        <condense val="0"/>
        <extend val="0"/>
        <outline val="0"/>
        <shadow val="0"/>
        <u val="none"/>
        <vertAlign val="baseline"/>
        <sz val="14"/>
        <color theme="0"/>
        <name val="Calibri"/>
        <family val="2"/>
        <scheme val="minor"/>
      </font>
      <fill>
        <patternFill patternType="solid">
          <fgColor indexed="64"/>
          <bgColor theme="4" tint="-0.249977111117893"/>
        </patternFill>
      </fill>
      <border diagonalUp="0" diagonalDown="0" outline="0">
        <left style="thin">
          <color indexed="64"/>
        </left>
        <right style="thin">
          <color indexed="64"/>
        </right>
        <top style="thin">
          <color rgb="FF000000"/>
        </top>
        <bottom style="thin">
          <color indexed="64"/>
        </bottom>
      </border>
      <protection locked="0" hidden="1"/>
    </dxf>
    <dxf>
      <font>
        <b val="0"/>
        <i val="0"/>
        <strike val="0"/>
        <condense val="0"/>
        <extend val="0"/>
        <outline val="0"/>
        <shadow val="0"/>
        <u val="none"/>
        <vertAlign val="baseline"/>
        <sz val="14"/>
        <color theme="0"/>
        <name val="Calibri"/>
        <family val="2"/>
        <scheme val="minor"/>
      </font>
      <fill>
        <patternFill patternType="solid">
          <fgColor indexed="64"/>
          <bgColor theme="4" tint="-0.249977111117893"/>
        </patternFill>
      </fill>
      <border diagonalUp="0" diagonalDown="0" outline="0">
        <left style="thin">
          <color indexed="64"/>
        </left>
        <right style="thin">
          <color indexed="64"/>
        </right>
        <top style="thin">
          <color indexed="64"/>
        </top>
        <bottom style="thin">
          <color indexed="64"/>
        </bottom>
      </border>
      <protection locked="0" hidden="1"/>
    </dxf>
    <dxf>
      <font>
        <b val="0"/>
        <i val="0"/>
        <strike val="0"/>
        <condense val="0"/>
        <extend val="0"/>
        <outline val="0"/>
        <shadow val="0"/>
        <u val="none"/>
        <vertAlign val="baseline"/>
        <sz val="14"/>
        <color theme="0"/>
        <name val="Calibri"/>
        <family val="2"/>
        <scheme val="minor"/>
      </font>
      <fill>
        <patternFill patternType="solid">
          <fgColor indexed="64"/>
          <bgColor theme="4" tint="-0.249977111117893"/>
        </patternFill>
      </fill>
      <border diagonalUp="0" diagonalDown="0" outline="0">
        <left style="thin">
          <color indexed="64"/>
        </left>
        <right style="thin">
          <color indexed="64"/>
        </right>
        <top style="thin">
          <color indexed="64"/>
        </top>
        <bottom style="thin">
          <color indexed="64"/>
        </bottom>
      </border>
      <protection locked="0" hidden="1"/>
    </dxf>
    <dxf>
      <font>
        <b val="0"/>
        <i val="0"/>
        <strike val="0"/>
        <condense val="0"/>
        <extend val="0"/>
        <outline val="0"/>
        <shadow val="0"/>
        <u val="none"/>
        <vertAlign val="baseline"/>
        <sz val="14"/>
        <color theme="0"/>
        <name val="Calibri"/>
        <family val="2"/>
        <scheme val="minor"/>
      </font>
      <fill>
        <patternFill patternType="solid">
          <fgColor indexed="64"/>
          <bgColor theme="4" tint="-0.249977111117893"/>
        </patternFill>
      </fill>
      <border diagonalUp="0" diagonalDown="0" outline="0">
        <left style="thin">
          <color indexed="64"/>
        </left>
        <right style="thin">
          <color indexed="64"/>
        </right>
        <top style="thin">
          <color indexed="64"/>
        </top>
        <bottom style="thin">
          <color indexed="64"/>
        </bottom>
      </border>
      <protection locked="0" hidden="1"/>
    </dxf>
    <dxf>
      <font>
        <b val="0"/>
        <i val="0"/>
        <strike val="0"/>
        <condense val="0"/>
        <extend val="0"/>
        <outline val="0"/>
        <shadow val="0"/>
        <u val="none"/>
        <vertAlign val="baseline"/>
        <sz val="14"/>
        <color theme="0"/>
        <name val="Calibri"/>
        <family val="2"/>
        <scheme val="minor"/>
      </font>
      <fill>
        <patternFill patternType="solid">
          <fgColor indexed="64"/>
          <bgColor theme="4" tint="-0.249977111117893"/>
        </patternFill>
      </fill>
      <border diagonalUp="0" diagonalDown="0" outline="0">
        <left style="thin">
          <color indexed="64"/>
        </left>
        <right style="thin">
          <color indexed="64"/>
        </right>
        <top style="thin">
          <color indexed="64"/>
        </top>
        <bottom style="thin">
          <color indexed="64"/>
        </bottom>
      </border>
      <protection locked="0" hidden="1"/>
    </dxf>
    <dxf>
      <font>
        <b val="0"/>
        <i val="0"/>
        <strike val="0"/>
        <condense val="0"/>
        <extend val="0"/>
        <outline val="0"/>
        <shadow val="0"/>
        <u val="none"/>
        <vertAlign val="baseline"/>
        <sz val="14"/>
        <color theme="0"/>
        <name val="Calibri"/>
        <family val="2"/>
        <scheme val="minor"/>
      </font>
      <fill>
        <patternFill patternType="solid">
          <fgColor indexed="64"/>
          <bgColor theme="4" tint="-0.249977111117893"/>
        </patternFill>
      </fill>
      <border diagonalUp="0" diagonalDown="0" outline="0">
        <left style="thin">
          <color indexed="64"/>
        </left>
        <right style="thin">
          <color indexed="64"/>
        </right>
        <top style="thin">
          <color indexed="64"/>
        </top>
        <bottom style="thin">
          <color indexed="64"/>
        </bottom>
      </border>
      <protection locked="0" hidden="1"/>
    </dxf>
    <dxf>
      <font>
        <b val="0"/>
        <i val="0"/>
        <strike val="0"/>
        <condense val="0"/>
        <extend val="0"/>
        <outline val="0"/>
        <shadow val="0"/>
        <u val="none"/>
        <vertAlign val="baseline"/>
        <sz val="14"/>
        <color theme="0"/>
        <name val="Calibri"/>
        <family val="2"/>
        <scheme val="minor"/>
      </font>
      <fill>
        <patternFill patternType="solid">
          <fgColor indexed="64"/>
          <bgColor theme="4" tint="-0.249977111117893"/>
        </patternFill>
      </fill>
      <border diagonalUp="0" diagonalDown="0" outline="0">
        <left style="thin">
          <color indexed="64"/>
        </left>
        <right style="thin">
          <color indexed="64"/>
        </right>
        <top style="thin">
          <color indexed="64"/>
        </top>
        <bottom style="thin">
          <color indexed="64"/>
        </bottom>
      </border>
      <protection locked="0" hidden="1"/>
    </dxf>
    <dxf>
      <font>
        <b val="0"/>
        <i val="0"/>
        <strike val="0"/>
        <condense val="0"/>
        <extend val="0"/>
        <outline val="0"/>
        <shadow val="0"/>
        <u val="none"/>
        <vertAlign val="baseline"/>
        <sz val="14"/>
        <color theme="0"/>
        <name val="Calibri"/>
        <family val="2"/>
        <scheme val="minor"/>
      </font>
      <fill>
        <patternFill patternType="solid">
          <fgColor indexed="64"/>
          <bgColor rgb="FF1F4E78"/>
        </patternFill>
      </fill>
      <border diagonalUp="0" diagonalDown="0" outline="0">
        <left style="thin">
          <color indexed="64"/>
        </left>
        <right style="thin">
          <color indexed="64"/>
        </right>
        <top style="thin">
          <color indexed="64"/>
        </top>
        <bottom style="thin">
          <color indexed="64"/>
        </bottom>
      </border>
      <protection locked="0" hidden="1"/>
    </dxf>
    <dxf>
      <font>
        <b val="0"/>
        <i val="0"/>
        <strike val="0"/>
        <condense val="0"/>
        <extend val="0"/>
        <outline val="0"/>
        <shadow val="0"/>
        <u val="none"/>
        <vertAlign val="baseline"/>
        <sz val="14"/>
        <color theme="0"/>
        <name val="Calibri"/>
        <family val="2"/>
        <scheme val="minor"/>
      </font>
      <fill>
        <patternFill patternType="solid">
          <fgColor indexed="64"/>
          <bgColor rgb="FF1F4E78"/>
        </patternFill>
      </fill>
      <border diagonalUp="0" diagonalDown="0" outline="0">
        <left style="thin">
          <color indexed="64"/>
        </left>
        <right style="thin">
          <color indexed="64"/>
        </right>
        <top style="thin">
          <color indexed="64"/>
        </top>
        <bottom style="thin">
          <color indexed="64"/>
        </bottom>
      </border>
      <protection locked="0" hidden="1"/>
    </dxf>
    <dxf>
      <font>
        <b val="0"/>
        <i val="0"/>
        <strike val="0"/>
        <condense val="0"/>
        <extend val="0"/>
        <outline val="0"/>
        <shadow val="0"/>
        <u val="none"/>
        <vertAlign val="baseline"/>
        <sz val="14"/>
        <color theme="0"/>
        <name val="Calibri"/>
        <family val="2"/>
        <scheme val="minor"/>
      </font>
      <fill>
        <patternFill patternType="solid">
          <fgColor indexed="64"/>
          <bgColor rgb="FF1F4E78"/>
        </patternFill>
      </fill>
      <border diagonalUp="0" diagonalDown="0" outline="0">
        <left style="thin">
          <color indexed="64"/>
        </left>
        <right style="thin">
          <color indexed="64"/>
        </right>
        <top style="thin">
          <color indexed="64"/>
        </top>
        <bottom style="thin">
          <color indexed="64"/>
        </bottom>
      </border>
      <protection locked="0" hidden="1"/>
    </dxf>
    <dxf>
      <font>
        <b val="0"/>
        <i val="0"/>
        <strike val="0"/>
        <condense val="0"/>
        <extend val="0"/>
        <outline val="0"/>
        <shadow val="0"/>
        <u val="none"/>
        <vertAlign val="baseline"/>
        <sz val="14"/>
        <color theme="0"/>
        <name val="Calibri"/>
        <family val="2"/>
        <scheme val="minor"/>
      </font>
      <fill>
        <patternFill patternType="solid">
          <fgColor indexed="64"/>
          <bgColor rgb="FF1F4E78"/>
        </patternFill>
      </fill>
      <border diagonalUp="0" diagonalDown="0" outline="0">
        <left style="thin">
          <color indexed="64"/>
        </left>
        <right style="thin">
          <color indexed="64"/>
        </right>
        <top style="thin">
          <color indexed="64"/>
        </top>
        <bottom style="thin">
          <color indexed="64"/>
        </bottom>
      </border>
      <protection locked="0" hidden="1"/>
    </dxf>
    <dxf>
      <font>
        <b val="0"/>
        <i val="0"/>
        <strike val="0"/>
        <condense val="0"/>
        <extend val="0"/>
        <outline val="0"/>
        <shadow val="0"/>
        <u val="none"/>
        <vertAlign val="baseline"/>
        <sz val="14"/>
        <color theme="0"/>
        <name val="Calibri"/>
        <family val="2"/>
        <scheme val="minor"/>
      </font>
      <fill>
        <patternFill patternType="solid">
          <fgColor indexed="64"/>
          <bgColor theme="4" tint="-0.249977111117893"/>
        </patternFill>
      </fill>
      <border diagonalUp="0" diagonalDown="0" outline="0">
        <left style="thin">
          <color indexed="64"/>
        </left>
        <right style="thin">
          <color indexed="64"/>
        </right>
        <top style="thin">
          <color indexed="64"/>
        </top>
        <bottom style="thin">
          <color indexed="64"/>
        </bottom>
      </border>
      <protection locked="0" hidden="1"/>
    </dxf>
    <dxf>
      <font>
        <b val="0"/>
        <i val="0"/>
        <strike val="0"/>
        <condense val="0"/>
        <extend val="0"/>
        <outline val="0"/>
        <shadow val="0"/>
        <u val="none"/>
        <vertAlign val="baseline"/>
        <sz val="14"/>
        <color theme="0"/>
        <name val="Calibri"/>
        <family val="2"/>
        <scheme val="minor"/>
      </font>
      <fill>
        <patternFill patternType="solid">
          <fgColor indexed="64"/>
          <bgColor theme="4" tint="-0.249977111117893"/>
        </patternFill>
      </fill>
      <border diagonalUp="0" diagonalDown="0" outline="0">
        <left style="thin">
          <color indexed="64"/>
        </left>
        <right style="thin">
          <color indexed="64"/>
        </right>
        <top style="thin">
          <color indexed="64"/>
        </top>
        <bottom style="thin">
          <color indexed="64"/>
        </bottom>
      </border>
      <protection locked="0" hidden="1"/>
    </dxf>
    <dxf>
      <font>
        <b val="0"/>
        <i val="0"/>
        <strike val="0"/>
        <condense val="0"/>
        <extend val="0"/>
        <outline val="0"/>
        <shadow val="0"/>
        <u val="none"/>
        <vertAlign val="baseline"/>
        <sz val="14"/>
        <color theme="0"/>
        <name val="Calibri"/>
        <family val="2"/>
        <scheme val="minor"/>
      </font>
      <fill>
        <patternFill patternType="solid">
          <fgColor indexed="64"/>
          <bgColor theme="4" tint="-0.249977111117893"/>
        </patternFill>
      </fill>
      <border diagonalUp="0" diagonalDown="0" outline="0">
        <left style="thin">
          <color indexed="64"/>
        </left>
        <right style="thin">
          <color indexed="64"/>
        </right>
        <top style="thin">
          <color indexed="64"/>
        </top>
        <bottom style="thin">
          <color indexed="64"/>
        </bottom>
      </border>
      <protection locked="0" hidden="1"/>
    </dxf>
    <dxf>
      <font>
        <b val="0"/>
        <i val="0"/>
        <strike val="0"/>
        <condense val="0"/>
        <extend val="0"/>
        <outline val="0"/>
        <shadow val="0"/>
        <u val="none"/>
        <vertAlign val="baseline"/>
        <sz val="14"/>
        <color theme="0"/>
        <name val="Calibri"/>
        <family val="2"/>
        <scheme val="minor"/>
      </font>
      <fill>
        <patternFill patternType="solid">
          <fgColor indexed="64"/>
          <bgColor rgb="FF1F4E78"/>
        </patternFill>
      </fill>
      <border diagonalUp="0" diagonalDown="0" outline="0">
        <left style="thin">
          <color indexed="64"/>
        </left>
        <right style="thin">
          <color indexed="64"/>
        </right>
        <top style="thin">
          <color indexed="64"/>
        </top>
        <bottom style="thin">
          <color indexed="64"/>
        </bottom>
      </border>
      <protection locked="0" hidden="1"/>
    </dxf>
    <dxf>
      <font>
        <b val="0"/>
        <i val="0"/>
        <strike val="0"/>
        <condense val="0"/>
        <extend val="0"/>
        <outline val="0"/>
        <shadow val="0"/>
        <u val="none"/>
        <vertAlign val="baseline"/>
        <sz val="14"/>
        <color theme="0"/>
        <name val="Calibri"/>
        <family val="2"/>
        <scheme val="minor"/>
      </font>
      <fill>
        <patternFill patternType="solid">
          <fgColor indexed="64"/>
          <bgColor rgb="FF1F4E78"/>
        </patternFill>
      </fill>
      <border diagonalUp="0" diagonalDown="0" outline="0">
        <left style="thin">
          <color indexed="64"/>
        </left>
        <right style="thin">
          <color indexed="64"/>
        </right>
        <top style="thin">
          <color indexed="64"/>
        </top>
        <bottom style="thin">
          <color indexed="64"/>
        </bottom>
      </border>
      <protection locked="0" hidden="1"/>
    </dxf>
    <dxf>
      <font>
        <b val="0"/>
        <i val="0"/>
        <strike val="0"/>
        <condense val="0"/>
        <extend val="0"/>
        <outline val="0"/>
        <shadow val="0"/>
        <u val="none"/>
        <vertAlign val="baseline"/>
        <sz val="14"/>
        <color theme="0"/>
        <name val="Calibri"/>
        <family val="2"/>
        <scheme val="minor"/>
      </font>
      <fill>
        <patternFill patternType="solid">
          <fgColor indexed="64"/>
          <bgColor rgb="FF1F4E78"/>
        </patternFill>
      </fill>
      <border diagonalUp="0" diagonalDown="0" outline="0">
        <left style="thin">
          <color indexed="64"/>
        </left>
        <right style="thin">
          <color indexed="64"/>
        </right>
        <top style="thin">
          <color indexed="64"/>
        </top>
        <bottom style="thin">
          <color indexed="64"/>
        </bottom>
      </border>
      <protection locked="0" hidden="1"/>
    </dxf>
    <dxf>
      <font>
        <b val="0"/>
        <i val="0"/>
        <strike val="0"/>
        <condense val="0"/>
        <extend val="0"/>
        <outline val="0"/>
        <shadow val="0"/>
        <u val="none"/>
        <vertAlign val="baseline"/>
        <sz val="14"/>
        <color theme="0"/>
        <name val="Calibri"/>
        <family val="2"/>
        <scheme val="minor"/>
      </font>
      <fill>
        <patternFill patternType="solid">
          <fgColor indexed="64"/>
          <bgColor rgb="FF1F4E78"/>
        </patternFill>
      </fill>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4"/>
        <color theme="0"/>
        <name val="Calibri"/>
        <family val="2"/>
        <scheme val="minor"/>
      </font>
      <fill>
        <patternFill patternType="solid">
          <fgColor indexed="64"/>
          <bgColor rgb="FF1F4E78"/>
        </patternFill>
      </fill>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4"/>
        <color theme="0"/>
        <name val="Calibri"/>
        <family val="2"/>
        <scheme val="none"/>
      </font>
      <fill>
        <patternFill patternType="solid">
          <fgColor indexed="64"/>
          <bgColor rgb="FF1F4E78"/>
        </patternFill>
      </fill>
      <alignment horizontal="center" vertical="center" textRotation="0" wrapText="0" indent="0" justifyLastLine="0" shrinkToFit="0" readingOrder="0"/>
      <border diagonalUp="0" diagonalDown="0" outline="0">
        <left/>
        <right style="thin">
          <color indexed="64"/>
        </right>
        <top style="thin">
          <color indexed="64"/>
        </top>
        <bottom/>
      </border>
      <protection locked="0" hidden="0"/>
    </dxf>
    <dxf>
      <font>
        <b val="0"/>
        <strike val="0"/>
        <outline val="0"/>
        <shadow val="0"/>
        <u val="none"/>
        <vertAlign val="baseline"/>
        <color auto="1"/>
        <name val="Calibri"/>
        <scheme val="minor"/>
      </font>
      <fill>
        <patternFill patternType="solid">
          <fgColor indexed="64"/>
          <bgColor theme="5" tint="0.39997558519241921"/>
        </patternFill>
      </fill>
      <border diagonalUp="0" diagonalDown="0">
        <left style="thin">
          <color indexed="64"/>
        </left>
        <right/>
        <top style="thin">
          <color indexed="64"/>
        </top>
        <bottom style="thin">
          <color indexed="64"/>
        </bottom>
      </border>
      <protection locked="1" hidden="0"/>
    </dxf>
    <dxf>
      <font>
        <b val="0"/>
        <strike val="0"/>
        <outline val="0"/>
        <shadow val="0"/>
        <u val="none"/>
        <vertAlign val="baseline"/>
        <color auto="1"/>
        <name val="Calibri"/>
        <scheme val="minor"/>
      </font>
      <border diagonalUp="0" diagonalDown="0">
        <left style="thin">
          <color indexed="64"/>
        </left>
        <right style="thin">
          <color indexed="64"/>
        </right>
        <top style="thin">
          <color indexed="64"/>
        </top>
        <bottom style="thin">
          <color indexed="64"/>
        </bottom>
      </border>
      <protection locked="0" hidden="0"/>
    </dxf>
    <dxf>
      <font>
        <b val="0"/>
        <strike val="0"/>
        <outline val="0"/>
        <shadow val="0"/>
        <u val="none"/>
        <vertAlign val="baseline"/>
        <color auto="1"/>
        <name val="Calibri"/>
        <scheme val="minor"/>
      </font>
      <border diagonalUp="0" diagonalDown="0">
        <left style="thin">
          <color indexed="64"/>
        </left>
        <right style="thin">
          <color indexed="64"/>
        </right>
        <top style="thin">
          <color indexed="64"/>
        </top>
        <bottom style="thin">
          <color indexed="64"/>
        </bottom>
      </border>
      <protection locked="0" hidden="0"/>
    </dxf>
    <dxf>
      <font>
        <b val="0"/>
        <strike val="0"/>
        <outline val="0"/>
        <shadow val="0"/>
        <u val="none"/>
        <vertAlign val="baseline"/>
        <color auto="1"/>
        <name val="Calibri"/>
        <scheme val="minor"/>
      </font>
      <border diagonalUp="0" diagonalDown="0">
        <left style="thin">
          <color indexed="64"/>
        </left>
        <right style="thin">
          <color indexed="64"/>
        </right>
        <top style="thin">
          <color indexed="64"/>
        </top>
        <bottom style="thin">
          <color indexed="64"/>
        </bottom>
      </border>
      <protection locked="0" hidden="0"/>
    </dxf>
    <dxf>
      <font>
        <b val="0"/>
        <strike val="0"/>
        <outline val="0"/>
        <shadow val="0"/>
        <u val="none"/>
        <vertAlign val="baseline"/>
        <color auto="1"/>
        <name val="Calibri"/>
        <scheme val="minor"/>
      </font>
      <border diagonalUp="0" diagonalDown="0">
        <left style="thin">
          <color indexed="64"/>
        </left>
        <right style="thin">
          <color indexed="64"/>
        </right>
        <top style="thin">
          <color indexed="64"/>
        </top>
        <bottom style="thin">
          <color indexed="64"/>
        </bottom>
      </border>
      <protection locked="0" hidden="0"/>
    </dxf>
    <dxf>
      <font>
        <b val="0"/>
        <strike val="0"/>
        <outline val="0"/>
        <shadow val="0"/>
        <u val="none"/>
        <vertAlign val="baseline"/>
        <color auto="1"/>
        <name val="Calibri"/>
        <scheme val="minor"/>
      </font>
      <border diagonalUp="0" diagonalDown="0">
        <left style="thin">
          <color indexed="64"/>
        </left>
        <right style="thin">
          <color indexed="64"/>
        </right>
        <top style="thin">
          <color indexed="64"/>
        </top>
        <bottom style="thin">
          <color indexed="64"/>
        </bottom>
      </border>
      <protection locked="0" hidden="0"/>
    </dxf>
    <dxf>
      <font>
        <b val="0"/>
        <strike val="0"/>
        <outline val="0"/>
        <shadow val="0"/>
        <u val="none"/>
        <vertAlign val="baseline"/>
        <color auto="1"/>
        <name val="Calibri"/>
        <scheme val="minor"/>
      </font>
      <border diagonalUp="0" diagonalDown="0">
        <left style="thin">
          <color indexed="64"/>
        </left>
        <right style="thin">
          <color indexed="64"/>
        </right>
        <top style="thin">
          <color indexed="64"/>
        </top>
        <bottom style="thin">
          <color indexed="64"/>
        </bottom>
      </border>
      <protection locked="0" hidden="0"/>
    </dxf>
    <dxf>
      <font>
        <b val="0"/>
        <strike val="0"/>
        <outline val="0"/>
        <shadow val="0"/>
        <u val="none"/>
        <vertAlign val="baseline"/>
        <color auto="1"/>
        <name val="Calibri"/>
        <scheme val="minor"/>
      </font>
      <border diagonalUp="0" diagonalDown="0">
        <left style="thin">
          <color indexed="64"/>
        </left>
        <right style="thin">
          <color indexed="64"/>
        </right>
        <top style="thin">
          <color indexed="64"/>
        </top>
        <bottom style="thin">
          <color indexed="64"/>
        </bottom>
      </border>
      <protection locked="0" hidden="0"/>
    </dxf>
    <dxf>
      <font>
        <b val="0"/>
        <strike val="0"/>
        <outline val="0"/>
        <shadow val="0"/>
        <u val="none"/>
        <vertAlign val="baseline"/>
        <color auto="1"/>
        <name val="Calibri"/>
        <scheme val="minor"/>
      </font>
      <border diagonalUp="0" diagonalDown="0">
        <left style="thin">
          <color indexed="64"/>
        </left>
        <right style="thin">
          <color indexed="64"/>
        </right>
        <top style="thin">
          <color indexed="64"/>
        </top>
        <bottom style="thin">
          <color indexed="64"/>
        </bottom>
      </border>
      <protection locked="0" hidden="0"/>
    </dxf>
    <dxf>
      <font>
        <b val="0"/>
        <strike val="0"/>
        <outline val="0"/>
        <shadow val="0"/>
        <u val="none"/>
        <vertAlign val="baseline"/>
        <color auto="1"/>
        <name val="Calibri"/>
        <scheme val="minor"/>
      </font>
      <border diagonalUp="0" diagonalDown="0">
        <left style="thin">
          <color indexed="64"/>
        </left>
        <right style="thin">
          <color indexed="64"/>
        </right>
        <top style="thin">
          <color indexed="64"/>
        </top>
        <bottom style="thin">
          <color indexed="64"/>
        </bottom>
      </border>
      <protection locked="0" hidden="0"/>
    </dxf>
    <dxf>
      <font>
        <b val="0"/>
        <strike val="0"/>
        <outline val="0"/>
        <shadow val="0"/>
        <u val="none"/>
        <vertAlign val="baseline"/>
        <color auto="1"/>
        <name val="Calibri"/>
        <scheme val="minor"/>
      </font>
      <border diagonalUp="0" diagonalDown="0">
        <left style="thin">
          <color indexed="64"/>
        </left>
        <right style="thin">
          <color indexed="64"/>
        </right>
        <top style="thin">
          <color indexed="64"/>
        </top>
        <bottom style="thin">
          <color indexed="64"/>
        </bottom>
      </border>
      <protection locked="0" hidden="0"/>
    </dxf>
    <dxf>
      <font>
        <b val="0"/>
        <strike val="0"/>
        <outline val="0"/>
        <shadow val="0"/>
        <u val="none"/>
        <vertAlign val="baseline"/>
        <color auto="1"/>
        <name val="Calibri"/>
        <scheme val="minor"/>
      </font>
      <border diagonalUp="0" diagonalDown="0">
        <left style="thin">
          <color indexed="64"/>
        </left>
        <right style="thin">
          <color indexed="64"/>
        </right>
        <top style="thin">
          <color indexed="64"/>
        </top>
        <bottom style="thin">
          <color indexed="64"/>
        </bottom>
      </border>
      <protection locked="0" hidden="0"/>
    </dxf>
    <dxf>
      <font>
        <b val="0"/>
        <strike val="0"/>
        <outline val="0"/>
        <shadow val="0"/>
        <u val="none"/>
        <vertAlign val="baseline"/>
        <color auto="1"/>
        <name val="Calibri"/>
        <scheme val="minor"/>
      </font>
      <border diagonalUp="0" diagonalDown="0">
        <left style="thin">
          <color indexed="64"/>
        </left>
        <right style="thin">
          <color indexed="64"/>
        </right>
        <top style="thin">
          <color indexed="64"/>
        </top>
        <bottom style="thin">
          <color indexed="64"/>
        </bottom>
      </border>
      <protection locked="0" hidden="0"/>
    </dxf>
    <dxf>
      <font>
        <b val="0"/>
        <strike val="0"/>
        <outline val="0"/>
        <shadow val="0"/>
        <u val="none"/>
        <vertAlign val="baseline"/>
        <color auto="1"/>
        <name val="Calibri"/>
        <scheme val="minor"/>
      </font>
      <alignment horizontal="general" vertical="bottom" textRotation="0" wrapText="1" indent="0" justifyLastLine="0" shrinkToFit="0" readingOrder="0"/>
      <border diagonalUp="0" diagonalDown="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strike val="0"/>
        <outline val="0"/>
        <shadow val="0"/>
        <u val="none"/>
        <vertAlign val="baseline"/>
        <color auto="1"/>
        <name val="Calibri"/>
        <scheme val="minor"/>
      </font>
      <protection locked="0" hidden="0"/>
    </dxf>
    <dxf>
      <border outline="0">
        <bottom style="thin">
          <color indexed="64"/>
        </bottom>
      </border>
    </dxf>
    <dxf>
      <font>
        <b val="0"/>
        <i val="0"/>
        <strike val="0"/>
        <condense val="0"/>
        <extend val="0"/>
        <outline val="0"/>
        <shadow val="0"/>
        <u val="none"/>
        <vertAlign val="baseline"/>
        <sz val="12"/>
        <color auto="1"/>
        <name val="Calibri"/>
        <scheme val="minor"/>
      </font>
      <fill>
        <patternFill patternType="solid">
          <fgColor indexed="64"/>
          <bgColor theme="0" tint="-0.14999847407452621"/>
        </patternFill>
      </fill>
      <alignment horizontal="center" vertical="bottom" textRotation="0" wrapText="0" indent="0" justifyLastLine="0" shrinkToFit="0" readingOrder="0"/>
      <border diagonalUp="0" diagonalDown="0">
        <left style="thin">
          <color indexed="64"/>
        </left>
        <right style="thin">
          <color indexed="64"/>
        </right>
        <top/>
        <bottom/>
      </border>
      <protection locked="0" hidden="0"/>
    </dxf>
    <dxf>
      <font>
        <color rgb="FF9C0006"/>
      </font>
      <fill>
        <patternFill>
          <bgColor rgb="FFFFC7CE"/>
        </patternFill>
      </fill>
    </dxf>
    <dxf>
      <font>
        <b val="0"/>
        <i val="0"/>
        <strike val="0"/>
        <condense val="0"/>
        <extend val="0"/>
        <outline val="0"/>
        <shadow val="0"/>
        <u val="none"/>
        <vertAlign val="baseline"/>
        <sz val="11"/>
        <color rgb="FF000000"/>
        <name val="Calibri"/>
        <scheme val="minor"/>
      </font>
      <alignment horizontal="center" vertical="center" textRotation="0" indent="0" justifyLastLine="0" shrinkToFit="0" readingOrder="0"/>
      <border diagonalUp="0" diagonalDown="0" outline="0">
        <left/>
        <right/>
        <top style="thin">
          <color rgb="FF70AD47"/>
        </top>
        <bottom/>
      </border>
    </dxf>
    <dxf>
      <font>
        <b val="0"/>
        <i val="0"/>
        <strike val="0"/>
        <condense val="0"/>
        <extend val="0"/>
        <outline val="0"/>
        <shadow val="0"/>
        <u val="none"/>
        <vertAlign val="baseline"/>
        <sz val="11"/>
        <color rgb="FF000000"/>
        <name val="Calibri"/>
        <scheme val="minor"/>
      </font>
      <alignment horizontal="center" vertical="center" textRotation="0" indent="0" justifyLastLine="0" shrinkToFit="0" readingOrder="0"/>
      <border diagonalUp="0" diagonalDown="0" outline="0">
        <left/>
        <right/>
        <top style="thin">
          <color rgb="FF70AD47"/>
        </top>
        <bottom/>
      </border>
    </dxf>
    <dxf>
      <font>
        <b val="0"/>
        <i val="0"/>
        <strike val="0"/>
        <condense val="0"/>
        <extend val="0"/>
        <outline val="0"/>
        <shadow val="0"/>
        <u val="none"/>
        <vertAlign val="baseline"/>
        <sz val="11"/>
        <color rgb="FF000000"/>
        <name val="Calibri"/>
        <scheme val="minor"/>
      </font>
      <alignment horizontal="center" vertical="center" textRotation="0" indent="0" justifyLastLine="0" shrinkToFit="0" readingOrder="0"/>
      <border diagonalUp="0" diagonalDown="0" outline="0">
        <left/>
        <right/>
        <top style="thin">
          <color rgb="FF70AD47"/>
        </top>
        <bottom/>
      </border>
    </dxf>
    <dxf>
      <font>
        <b val="0"/>
        <i val="0"/>
        <strike val="0"/>
        <condense val="0"/>
        <extend val="0"/>
        <outline val="0"/>
        <shadow val="0"/>
        <u val="none"/>
        <vertAlign val="baseline"/>
        <sz val="11"/>
        <color rgb="FF000000"/>
        <name val="Calibri"/>
        <scheme val="minor"/>
      </font>
      <alignment horizontal="center" vertical="center" textRotation="0" indent="0" justifyLastLine="0" shrinkToFit="0" readingOrder="0"/>
      <border diagonalUp="0" diagonalDown="0" outline="0">
        <left/>
        <right/>
        <top style="thin">
          <color rgb="FF70AD47"/>
        </top>
        <bottom/>
      </border>
    </dxf>
    <dxf>
      <font>
        <b val="0"/>
        <i val="0"/>
        <strike val="0"/>
        <condense val="0"/>
        <extend val="0"/>
        <outline val="0"/>
        <shadow val="0"/>
        <u val="none"/>
        <vertAlign val="baseline"/>
        <sz val="11"/>
        <color rgb="FF000000"/>
        <name val="Calibri"/>
        <scheme val="minor"/>
      </font>
      <alignment horizontal="center" vertical="center" textRotation="0" indent="0" justifyLastLine="0" shrinkToFit="0" readingOrder="0"/>
      <border diagonalUp="0" diagonalDown="0" outline="0">
        <left/>
        <right/>
        <top style="thin">
          <color rgb="FF70AD47"/>
        </top>
        <bottom/>
      </border>
    </dxf>
    <dxf>
      <font>
        <b val="0"/>
        <i val="0"/>
        <strike val="0"/>
        <condense val="0"/>
        <extend val="0"/>
        <outline val="0"/>
        <shadow val="0"/>
        <u val="none"/>
        <vertAlign val="baseline"/>
        <sz val="11"/>
        <color rgb="FF000000"/>
        <name val="Calibri"/>
        <scheme val="minor"/>
      </font>
      <alignment horizontal="center" vertical="center" textRotation="0" indent="0" justifyLastLine="0" shrinkToFit="0" readingOrder="0"/>
      <border diagonalUp="0" diagonalDown="0" outline="0">
        <left/>
        <right/>
        <top style="thin">
          <color rgb="FF70AD47"/>
        </top>
        <bottom/>
      </border>
    </dxf>
    <dxf>
      <font>
        <b/>
      </font>
      <alignment horizontal="center" vertical="center" textRotation="0" wrapText="0" indent="0" justifyLastLine="0" shrinkToFit="0" readingOrder="0"/>
      <border diagonalUp="0" diagonalDown="0" outline="0">
        <left style="thin">
          <color theme="9"/>
        </left>
        <right style="thin">
          <color theme="9"/>
        </right>
        <top style="thin">
          <color theme="9"/>
        </top>
        <bottom style="thin">
          <color theme="9"/>
        </bottom>
      </border>
    </dxf>
    <dxf>
      <font>
        <b val="0"/>
        <i val="0"/>
        <strike val="0"/>
        <condense val="0"/>
        <extend val="0"/>
        <outline val="0"/>
        <shadow val="0"/>
        <u val="none"/>
        <vertAlign val="baseline"/>
        <sz val="11"/>
        <color rgb="FF000000"/>
        <name val="Calibri"/>
        <scheme val="minor"/>
      </font>
      <alignment horizontal="center" vertical="center" textRotation="0" indent="0" justifyLastLine="0" shrinkToFit="0" readingOrder="0"/>
    </dxf>
    <dxf>
      <border>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b/>
      </font>
      <alignment horizontal="center" vertical="center" textRotation="0" wrapText="0" indent="0" justifyLastLine="0" shrinkToFit="0" readingOrder="0"/>
    </dxf>
    <dxf>
      <alignment horizontal="center" vertical="center" textRotation="0" wrapText="0" indent="0" justifyLastLine="0" shrinkToFit="0" readingOrder="0"/>
    </dxf>
    <dxf>
      <border>
        <bottom style="thin">
          <color indexed="64"/>
        </bottom>
      </border>
    </dxf>
    <dxf>
      <font>
        <b val="0"/>
        <i val="0"/>
        <strike val="0"/>
        <condense val="0"/>
        <extend val="0"/>
        <outline val="0"/>
        <shadow val="0"/>
        <u val="none"/>
        <vertAlign val="baseline"/>
        <sz val="10"/>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val="0"/>
        <i val="0"/>
        <strike val="0"/>
        <condense val="0"/>
        <extend val="0"/>
        <outline val="0"/>
        <shadow val="0"/>
        <u val="none"/>
        <vertAlign val="baseline"/>
        <sz val="14"/>
        <color theme="1"/>
        <name val="Calibri"/>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dxf>
    <dxf>
      <font>
        <b val="0"/>
        <i val="0"/>
        <strike val="0"/>
        <condense val="0"/>
        <extend val="0"/>
        <outline val="0"/>
        <shadow val="0"/>
        <u val="none"/>
        <vertAlign val="baseline"/>
        <sz val="14"/>
        <color theme="1"/>
        <name val="Calibri"/>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dxf>
    <dxf>
      <font>
        <b val="0"/>
        <i val="0"/>
        <strike val="0"/>
        <condense val="0"/>
        <extend val="0"/>
        <outline val="0"/>
        <shadow val="0"/>
        <u val="none"/>
        <vertAlign val="baseline"/>
        <sz val="14"/>
        <color theme="1"/>
        <name val="Calibri"/>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dxf>
    <dxf>
      <font>
        <b val="0"/>
        <i val="0"/>
        <strike val="0"/>
        <condense val="0"/>
        <extend val="0"/>
        <outline val="0"/>
        <shadow val="0"/>
        <u val="none"/>
        <vertAlign val="baseline"/>
        <sz val="14"/>
        <color theme="1"/>
        <name val="Calibri"/>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dxf>
    <dxf>
      <font>
        <b val="0"/>
        <i val="0"/>
        <strike val="0"/>
        <condense val="0"/>
        <extend val="0"/>
        <outline val="0"/>
        <shadow val="0"/>
        <u val="none"/>
        <vertAlign val="baseline"/>
        <sz val="14"/>
        <color theme="1"/>
        <name val="Calibri"/>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dxf>
    <dxf>
      <font>
        <b val="0"/>
        <i val="0"/>
        <strike val="0"/>
        <condense val="0"/>
        <extend val="0"/>
        <outline val="0"/>
        <shadow val="0"/>
        <u val="none"/>
        <vertAlign val="baseline"/>
        <sz val="14"/>
        <color theme="1"/>
        <name val="Calibri"/>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dxf>
    <dxf>
      <font>
        <b val="0"/>
        <i val="0"/>
        <strike val="0"/>
        <condense val="0"/>
        <extend val="0"/>
        <outline val="0"/>
        <shadow val="0"/>
        <u val="none"/>
        <vertAlign val="baseline"/>
        <sz val="14"/>
        <color theme="1"/>
        <name val="Calibri"/>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dxf>
    <dxf>
      <font>
        <b val="0"/>
        <i val="0"/>
        <strike val="0"/>
        <condense val="0"/>
        <extend val="0"/>
        <outline val="0"/>
        <shadow val="0"/>
        <u val="none"/>
        <vertAlign val="baseline"/>
        <sz val="14"/>
        <color theme="1"/>
        <name val="Calibri"/>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dxf>
    <dxf>
      <font>
        <b val="0"/>
        <i val="0"/>
        <strike val="0"/>
        <condense val="0"/>
        <extend val="0"/>
        <outline val="0"/>
        <shadow val="0"/>
        <u val="none"/>
        <vertAlign val="baseline"/>
        <sz val="14"/>
        <color theme="1"/>
        <name val="Calibri"/>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dxf>
    <dxf>
      <font>
        <b val="0"/>
        <i val="0"/>
        <strike val="0"/>
        <condense val="0"/>
        <extend val="0"/>
        <outline val="0"/>
        <shadow val="0"/>
        <u val="none"/>
        <vertAlign val="baseline"/>
        <sz val="14"/>
        <color theme="1"/>
        <name val="Calibri"/>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dxf>
    <dxf>
      <font>
        <b val="0"/>
        <i val="0"/>
        <strike val="0"/>
        <condense val="0"/>
        <extend val="0"/>
        <outline val="0"/>
        <shadow val="0"/>
        <u val="none"/>
        <vertAlign val="baseline"/>
        <sz val="14"/>
        <color theme="1"/>
        <name val="Calibri"/>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dxf>
    <dxf>
      <font>
        <b val="0"/>
        <i val="0"/>
        <strike val="0"/>
        <condense val="0"/>
        <extend val="0"/>
        <outline val="0"/>
        <shadow val="0"/>
        <u val="none"/>
        <vertAlign val="baseline"/>
        <sz val="14"/>
        <color theme="1"/>
        <name val="Calibri"/>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dxf>
    <dxf>
      <font>
        <b val="0"/>
        <i val="0"/>
        <strike val="0"/>
        <condense val="0"/>
        <extend val="0"/>
        <outline val="0"/>
        <shadow val="0"/>
        <u val="none"/>
        <vertAlign val="baseline"/>
        <sz val="14"/>
        <color theme="1"/>
        <name val="Calibri"/>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dxf>
    <dxf>
      <protection locked="0" hidden="0"/>
    </dxf>
    <dxf>
      <font>
        <b val="0"/>
        <i val="0"/>
        <strike val="0"/>
        <condense val="0"/>
        <extend val="0"/>
        <outline val="0"/>
        <shadow val="0"/>
        <u val="none"/>
        <vertAlign val="baseline"/>
        <sz val="14"/>
        <color theme="1"/>
        <name val="Calibri"/>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protection locked="0" hidden="0"/>
    </dxf>
    <dxf>
      <font>
        <b val="0"/>
        <i val="0"/>
        <strike val="0"/>
        <condense val="0"/>
        <extend val="0"/>
        <outline val="0"/>
        <shadow val="0"/>
        <u val="none"/>
        <vertAlign val="baseline"/>
        <sz val="14"/>
        <color theme="1"/>
        <name val="Calibri"/>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dxf>
    <dxf>
      <font>
        <b val="0"/>
        <i val="0"/>
        <strike val="0"/>
        <condense val="0"/>
        <extend val="0"/>
        <outline val="0"/>
        <shadow val="0"/>
        <u val="none"/>
        <vertAlign val="baseline"/>
        <sz val="14"/>
        <color theme="1"/>
        <name val="Calibri"/>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dxf>
    <dxf>
      <font>
        <b val="0"/>
        <i val="0"/>
        <strike val="0"/>
        <condense val="0"/>
        <extend val="0"/>
        <outline val="0"/>
        <shadow val="0"/>
        <u val="none"/>
        <vertAlign val="baseline"/>
        <sz val="14"/>
        <color theme="1"/>
        <name val="Calibri"/>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dxf>
    <dxf>
      <protection locked="0" hidden="0"/>
    </dxf>
    <dxf>
      <font>
        <b val="0"/>
        <i val="0"/>
        <strike val="0"/>
        <condense val="0"/>
        <extend val="0"/>
        <outline val="0"/>
        <shadow val="0"/>
        <u val="none"/>
        <vertAlign val="baseline"/>
        <sz val="14"/>
        <color auto="1"/>
        <name val="Calibri"/>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protection locked="0" hidden="0"/>
    </dxf>
    <dxf>
      <font>
        <b val="0"/>
        <i val="0"/>
        <strike val="0"/>
        <condense val="0"/>
        <extend val="0"/>
        <outline val="0"/>
        <shadow val="0"/>
        <u val="none"/>
        <vertAlign val="baseline"/>
        <sz val="14"/>
        <color auto="1"/>
        <name val="Calibri"/>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dxf>
    <dxf>
      <font>
        <b val="0"/>
        <i val="0"/>
        <strike val="0"/>
        <condense val="0"/>
        <extend val="0"/>
        <outline val="0"/>
        <shadow val="0"/>
        <u val="none"/>
        <vertAlign val="baseline"/>
        <sz val="14"/>
        <color auto="1"/>
        <name val="Calibri"/>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dxf>
    <dxf>
      <font>
        <b val="0"/>
        <i val="0"/>
        <strike val="0"/>
        <condense val="0"/>
        <extend val="0"/>
        <outline val="0"/>
        <shadow val="0"/>
        <u val="none"/>
        <vertAlign val="baseline"/>
        <sz val="14"/>
        <color auto="1"/>
        <name val="Calibri"/>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dxf>
    <dxf>
      <font>
        <b val="0"/>
        <i val="0"/>
        <strike val="0"/>
        <condense val="0"/>
        <extend val="0"/>
        <outline val="0"/>
        <shadow val="0"/>
        <u val="none"/>
        <vertAlign val="baseline"/>
        <sz val="14"/>
        <color theme="1"/>
        <name val="Calibri"/>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dxf>
    <dxf>
      <protection locked="0" hidden="0"/>
    </dxf>
    <dxf>
      <font>
        <b val="0"/>
        <i val="0"/>
        <strike val="0"/>
        <condense val="0"/>
        <extend val="0"/>
        <outline val="0"/>
        <shadow val="0"/>
        <u val="none"/>
        <vertAlign val="baseline"/>
        <sz val="14"/>
        <color theme="1"/>
        <name val="Calibri"/>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dxf>
    <dxf>
      <font>
        <b val="0"/>
        <i val="0"/>
        <strike val="0"/>
        <condense val="0"/>
        <extend val="0"/>
        <outline val="0"/>
        <shadow val="0"/>
        <u val="none"/>
        <vertAlign val="baseline"/>
        <sz val="14"/>
        <color theme="1"/>
        <name val="Calibri"/>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dxf>
    <dxf>
      <font>
        <b val="0"/>
        <i val="0"/>
        <strike val="0"/>
        <condense val="0"/>
        <extend val="0"/>
        <outline val="0"/>
        <shadow val="0"/>
        <u val="none"/>
        <vertAlign val="baseline"/>
        <sz val="14"/>
        <color theme="1"/>
        <name val="Calibri"/>
        <scheme val="none"/>
      </font>
      <numFmt numFmtId="19" formatCode="dd/mm/yyyy"/>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dxf>
    <dxf>
      <font>
        <b val="0"/>
        <i val="0"/>
        <strike val="0"/>
        <condense val="0"/>
        <extend val="0"/>
        <outline val="0"/>
        <shadow val="0"/>
        <u val="none"/>
        <vertAlign val="baseline"/>
        <sz val="14"/>
        <color theme="1"/>
        <name val="Calibri"/>
        <scheme val="none"/>
      </font>
      <fill>
        <patternFill patternType="none">
          <fgColor indexed="64"/>
          <bgColor indexed="65"/>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dxf>
    <dxf>
      <border outline="0">
        <top style="thin">
          <color rgb="FF000000"/>
        </top>
      </border>
    </dxf>
    <dxf>
      <font>
        <strike val="0"/>
        <outline val="0"/>
        <shadow val="0"/>
        <u val="none"/>
        <vertAlign val="baseline"/>
        <sz val="14"/>
        <color theme="0"/>
        <name val="Calibri"/>
      </font>
      <protection locked="0"/>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4"/>
        <color theme="1"/>
        <name val="Calibri"/>
        <scheme val="none"/>
      </font>
      <fill>
        <patternFill patternType="none">
          <fgColor indexed="64"/>
          <bgColor indexed="65"/>
        </patternFill>
      </fill>
      <alignment horizontal="center" vertical="center" textRotation="0" wrapText="0" indent="0" justifyLastLine="0" shrinkToFit="0" readingOrder="0"/>
      <protection locked="0"/>
    </dxf>
    <dxf>
      <border outline="0">
        <bottom style="thin">
          <color rgb="FF000000"/>
        </bottom>
      </border>
    </dxf>
    <dxf>
      <font>
        <strike val="0"/>
        <outline val="0"/>
        <shadow val="0"/>
        <u val="none"/>
        <vertAlign val="baseline"/>
        <sz val="14"/>
        <name val="Calibri"/>
      </font>
      <alignment horizontal="center" vertical="center" textRotation="0" wrapText="0" indent="0" justifyLastLine="0" shrinkToFit="0" readingOrder="0"/>
      <border diagonalUp="0" diagonalDown="0">
        <left style="thin">
          <color rgb="FF000000"/>
        </left>
        <right style="thin">
          <color rgb="FF000000"/>
        </right>
        <top/>
        <bottom/>
      </border>
      <protection locked="0"/>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ont>
        <b val="0"/>
        <strike val="0"/>
        <outline val="0"/>
        <shadow val="0"/>
        <u val="none"/>
        <vertAlign val="baseline"/>
        <sz val="16"/>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6"/>
        <color theme="1"/>
        <name val="Calibri"/>
        <scheme val="minor"/>
      </font>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protection locked="1" hidden="0"/>
    </dxf>
    <dxf>
      <font>
        <b val="0"/>
        <strike val="0"/>
        <outline val="0"/>
        <shadow val="0"/>
        <u val="none"/>
        <vertAlign val="baseline"/>
        <sz val="16"/>
        <color theme="1"/>
        <name val="Calibri"/>
        <scheme val="minor"/>
      </font>
      <alignment horizontal="left" vertical="center" textRotation="0" wrapText="0" indent="0" justifyLastLine="0" shrinkToFit="0" readingOrder="0"/>
      <border diagonalUp="0" diagonalDown="0">
        <left/>
        <right style="thin">
          <color indexed="64"/>
        </right>
        <top style="thin">
          <color indexed="64"/>
        </top>
        <bottom style="thin">
          <color indexed="64"/>
        </bottom>
      </border>
      <protection locked="0" hidden="0"/>
    </dxf>
    <dxf>
      <border>
        <top style="thin">
          <color indexed="64"/>
        </top>
      </border>
    </dxf>
    <dxf>
      <border diagonalUp="0" diagonalDown="0">
        <left style="thin">
          <color indexed="64"/>
        </left>
        <right style="thin">
          <color indexed="64"/>
        </right>
        <top style="thin">
          <color indexed="64"/>
        </top>
        <bottom style="thin">
          <color indexed="64"/>
        </bottom>
      </border>
    </dxf>
    <dxf>
      <font>
        <b val="0"/>
        <strike val="0"/>
        <outline val="0"/>
        <shadow val="0"/>
        <u val="none"/>
        <vertAlign val="baseline"/>
        <sz val="16"/>
        <color theme="1"/>
        <name val="Calibri"/>
        <scheme val="minor"/>
      </font>
      <protection locked="0" hidden="0"/>
    </dxf>
    <dxf>
      <border>
        <bottom style="thin">
          <color indexed="64"/>
        </bottom>
      </border>
    </dxf>
    <dxf>
      <font>
        <b val="0"/>
        <strike val="0"/>
        <outline val="0"/>
        <shadow val="0"/>
        <u val="none"/>
        <vertAlign val="baseline"/>
        <sz val="16"/>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bottom/>
      </border>
      <protection locked="0" hidden="0"/>
    </dxf>
    <dxf>
      <font>
        <b val="0"/>
        <strike val="0"/>
        <outline val="0"/>
        <shadow val="0"/>
        <u val="none"/>
        <vertAlign val="baseline"/>
        <sz val="16"/>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6"/>
        <color theme="1"/>
        <name val="Calibri"/>
        <scheme val="minor"/>
      </font>
      <numFmt numFmtId="1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strike val="0"/>
        <outline val="0"/>
        <shadow val="0"/>
        <u val="none"/>
        <vertAlign val="baseline"/>
        <sz val="16"/>
        <color theme="1"/>
        <name val="Calibri"/>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strike val="0"/>
        <outline val="0"/>
        <shadow val="0"/>
        <u val="none"/>
        <vertAlign val="baseline"/>
        <sz val="16"/>
        <color theme="1"/>
        <name val="Calibri"/>
        <scheme val="minor"/>
      </font>
      <protection locked="0" hidden="0"/>
    </dxf>
    <dxf>
      <border>
        <bottom style="thin">
          <color indexed="64"/>
        </bottom>
      </border>
    </dxf>
    <dxf>
      <font>
        <b val="0"/>
        <strike val="0"/>
        <outline val="0"/>
        <shadow val="0"/>
        <u val="none"/>
        <vertAlign val="baseline"/>
        <sz val="16"/>
        <color theme="1"/>
        <name val="Calibri"/>
        <scheme val="minor"/>
      </font>
      <alignment horizontal="centerContinuous" vertical="center" textRotation="0" wrapText="0" indent="0" justifyLastLine="0" shrinkToFit="0" readingOrder="0"/>
      <border diagonalUp="0" diagonalDown="0">
        <left style="thin">
          <color indexed="64"/>
        </left>
        <right style="thin">
          <color indexed="64"/>
        </right>
        <top/>
        <bottom/>
      </border>
      <protection locked="0" hidden="0"/>
    </dxf>
    <dxf>
      <font>
        <b val="0"/>
        <strike val="0"/>
        <outline val="0"/>
        <shadow val="0"/>
        <u val="none"/>
        <vertAlign val="baseline"/>
        <sz val="1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strike val="0"/>
        <outline val="0"/>
        <shadow val="0"/>
        <u val="none"/>
        <vertAlign val="baseline"/>
        <sz val="1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strike val="0"/>
        <outline val="0"/>
        <shadow val="0"/>
        <u val="none"/>
        <vertAlign val="baseline"/>
        <sz val="1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strike val="0"/>
        <outline val="0"/>
        <shadow val="0"/>
        <u val="none"/>
        <vertAlign val="baseline"/>
        <sz val="1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strike val="0"/>
        <outline val="0"/>
        <shadow val="0"/>
        <u val="none"/>
        <vertAlign val="baseline"/>
        <sz val="1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strike val="0"/>
        <outline val="0"/>
        <shadow val="0"/>
        <u val="none"/>
        <vertAlign val="baseline"/>
        <sz val="1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strike val="0"/>
        <outline val="0"/>
        <shadow val="0"/>
        <u val="none"/>
        <vertAlign val="baseline"/>
        <sz val="1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strike val="0"/>
        <outline val="0"/>
        <shadow val="0"/>
        <u val="none"/>
        <vertAlign val="baseline"/>
        <sz val="1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strike val="0"/>
        <outline val="0"/>
        <shadow val="0"/>
        <u val="none"/>
        <vertAlign val="baseline"/>
        <sz val="1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strike val="0"/>
        <outline val="0"/>
        <shadow val="0"/>
        <u val="none"/>
        <vertAlign val="baseline"/>
        <sz val="1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strike val="0"/>
        <outline val="0"/>
        <shadow val="0"/>
        <u val="none"/>
        <vertAlign val="baseline"/>
        <sz val="1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border outline="0">
        <top style="thin">
          <color indexed="64"/>
        </top>
      </border>
    </dxf>
    <dxf>
      <border outline="0">
        <right style="thin">
          <color indexed="64"/>
        </right>
        <top style="thin">
          <color indexed="64"/>
        </top>
        <bottom style="thin">
          <color indexed="64"/>
        </bottom>
      </border>
    </dxf>
    <dxf>
      <font>
        <b val="0"/>
        <strike val="0"/>
        <outline val="0"/>
        <shadow val="0"/>
        <u val="none"/>
        <vertAlign val="baseline"/>
        <sz val="11"/>
        <name val="Calibri"/>
        <scheme val="minor"/>
      </font>
      <alignment horizontal="center" vertical="center" textRotation="0" wrapText="0" indent="0" justifyLastLine="0" shrinkToFit="0" readingOrder="0"/>
      <protection locked="0" hidden="0"/>
    </dxf>
    <dxf>
      <border outline="0">
        <bottom style="thin">
          <color indexed="64"/>
        </bottom>
      </border>
    </dxf>
    <dxf>
      <font>
        <b val="0"/>
        <i val="0"/>
        <strike val="0"/>
        <condense val="0"/>
        <extend val="0"/>
        <outline val="0"/>
        <shadow val="0"/>
        <u val="none"/>
        <vertAlign val="baseline"/>
        <sz val="14"/>
        <color theme="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bottom/>
      </border>
      <protection locked="0" hidden="0"/>
    </dxf>
    <dxf>
      <border>
        <left style="thin">
          <color rgb="FF70AD47"/>
        </left>
      </border>
    </dxf>
    <dxf>
      <border>
        <left style="thin">
          <color rgb="FF70AD47"/>
        </left>
      </border>
    </dxf>
    <dxf>
      <border>
        <top style="thin">
          <color rgb="FF70AD47"/>
        </top>
      </border>
    </dxf>
    <dxf>
      <border>
        <top style="thin">
          <color rgb="FF70AD47"/>
        </top>
      </border>
    </dxf>
    <dxf>
      <font>
        <b/>
        <color rgb="FF000000"/>
      </font>
    </dxf>
    <dxf>
      <font>
        <b/>
        <color rgb="FF000000"/>
      </font>
    </dxf>
    <dxf>
      <font>
        <b/>
        <color rgb="FF000000"/>
      </font>
      <border>
        <top style="double">
          <color rgb="FF70AD47"/>
        </top>
      </border>
    </dxf>
    <dxf>
      <font>
        <b/>
        <color rgb="FFFFFFFF"/>
      </font>
      <fill>
        <patternFill patternType="solid">
          <fgColor rgb="FF70AD47"/>
          <bgColor rgb="FF70AD47"/>
        </patternFill>
      </fill>
    </dxf>
    <dxf>
      <font>
        <color rgb="FF000000"/>
      </font>
      <border>
        <left style="thin">
          <color rgb="FF70AD47"/>
        </left>
        <right style="thin">
          <color rgb="FF70AD47"/>
        </right>
        <top style="thin">
          <color rgb="FF70AD47"/>
        </top>
        <bottom style="thin">
          <color rgb="FF70AD47"/>
        </bottom>
      </border>
    </dxf>
    <dxf>
      <border>
        <left style="thin">
          <color rgb="FF4472C4"/>
        </left>
      </border>
    </dxf>
    <dxf>
      <border>
        <left style="thin">
          <color rgb="FF4472C4"/>
        </left>
      </border>
    </dxf>
    <dxf>
      <border>
        <top style="thin">
          <color rgb="FF4472C4"/>
        </top>
      </border>
    </dxf>
    <dxf>
      <border>
        <top style="thin">
          <color rgb="FF4472C4"/>
        </top>
      </border>
    </dxf>
    <dxf>
      <font>
        <b/>
        <color rgb="FF000000"/>
      </font>
    </dxf>
    <dxf>
      <font>
        <b/>
        <color rgb="FF000000"/>
      </font>
    </dxf>
    <dxf>
      <font>
        <b/>
        <color rgb="FF000000"/>
      </font>
      <border>
        <top style="double">
          <color rgb="FF4472C4"/>
        </top>
      </border>
    </dxf>
    <dxf>
      <font>
        <b/>
        <color rgb="FFFFFFFF"/>
      </font>
      <fill>
        <patternFill patternType="solid">
          <fgColor rgb="FF4472C4"/>
          <bgColor rgb="FF4472C4"/>
        </patternFill>
      </fill>
    </dxf>
    <dxf>
      <font>
        <color rgb="FF000000"/>
      </font>
      <border>
        <left style="thin">
          <color rgb="FF4472C4"/>
        </left>
        <right style="thin">
          <color rgb="FF4472C4"/>
        </right>
        <top style="thin">
          <color rgb="FF4472C4"/>
        </top>
        <bottom style="thin">
          <color rgb="FF4472C4"/>
        </bottom>
      </border>
    </dxf>
  </dxfs>
  <tableStyles count="2" defaultTableStyle="TableStyleMedium2" defaultPivotStyle="PivotStyleLight16">
    <tableStyle name="TableStyleLight13 2" pivot="0" count="9" xr9:uid="{00000000-0011-0000-FFFF-FFFF00000000}">
      <tableStyleElement type="wholeTable" dxfId="347"/>
      <tableStyleElement type="headerRow" dxfId="346"/>
      <tableStyleElement type="totalRow" dxfId="345"/>
      <tableStyleElement type="firstColumn" dxfId="344"/>
      <tableStyleElement type="lastColumn" dxfId="343"/>
      <tableStyleElement type="firstRowStripe" dxfId="342"/>
      <tableStyleElement type="secondRowStripe" dxfId="341"/>
      <tableStyleElement type="firstColumnStripe" dxfId="340"/>
      <tableStyleElement type="secondColumnStripe" dxfId="339"/>
    </tableStyle>
    <tableStyle name="TableStyleLight14 2" pivot="0" count="9" xr9:uid="{00000000-0011-0000-FFFF-FFFF01000000}">
      <tableStyleElement type="wholeTable" dxfId="338"/>
      <tableStyleElement type="headerRow" dxfId="337"/>
      <tableStyleElement type="totalRow" dxfId="336"/>
      <tableStyleElement type="firstColumn" dxfId="335"/>
      <tableStyleElement type="lastColumn" dxfId="334"/>
      <tableStyleElement type="firstRowStripe" dxfId="333"/>
      <tableStyleElement type="secondRowStripe" dxfId="332"/>
      <tableStyleElement type="firstColumnStripe" dxfId="331"/>
      <tableStyleElement type="secondColumnStripe" dxfId="330"/>
    </tableStyle>
  </tableStyles>
  <colors>
    <mruColors>
      <color rgb="FF0EE2A0"/>
      <color rgb="FFFFFFFF"/>
      <color rgb="FFBF95DF"/>
      <color rgb="FF9148C8"/>
      <color rgb="FF7DFFDD"/>
      <color rgb="FFFFCCCC"/>
      <color rgb="FFC9FFFF"/>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9.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10.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11.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17.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18.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19.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20.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21.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22.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23.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24.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25.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26.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27.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28.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29.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30.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31.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32.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MX"/>
              <a:t>Tipo de usuario:</a:t>
            </a:r>
          </a:p>
        </c:rich>
      </c:tx>
      <c:overlay val="0"/>
      <c:spPr>
        <a:noFill/>
        <a:ln>
          <a:noFill/>
        </a:ln>
        <a:effectLst/>
      </c:spPr>
    </c:title>
    <c:autoTitleDeleted val="0"/>
    <c:plotArea>
      <c:layout/>
      <c:barChart>
        <c:barDir val="bar"/>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MX"/>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'DNU gráficos'!$B$26:$B$32</c:f>
              <c:strCache>
                <c:ptCount val="7"/>
                <c:pt idx="0">
                  <c:v>Estudiante de Bachillerato</c:v>
                </c:pt>
                <c:pt idx="1">
                  <c:v>Estudiante de Licenciatura</c:v>
                </c:pt>
                <c:pt idx="2">
                  <c:v>Estudiante de Posgrado</c:v>
                </c:pt>
                <c:pt idx="3">
                  <c:v>Estudiante de Técnico Superior Universitario</c:v>
                </c:pt>
                <c:pt idx="4">
                  <c:v>Docente</c:v>
                </c:pt>
                <c:pt idx="5">
                  <c:v>Investigador</c:v>
                </c:pt>
                <c:pt idx="6">
                  <c:v>Otro</c:v>
                </c:pt>
              </c:strCache>
            </c:strRef>
          </c:cat>
          <c:val>
            <c:numRef>
              <c:f>'DNU gráficos'!$C$26:$C$32</c:f>
              <c:numCache>
                <c:formatCode>General</c:formatCode>
                <c:ptCount val="7"/>
                <c:pt idx="0">
                  <c:v>0</c:v>
                </c:pt>
                <c:pt idx="1">
                  <c:v>0</c:v>
                </c:pt>
                <c:pt idx="2">
                  <c:v>0</c:v>
                </c:pt>
                <c:pt idx="3">
                  <c:v>0</c:v>
                </c:pt>
                <c:pt idx="4">
                  <c:v>0</c:v>
                </c:pt>
                <c:pt idx="6">
                  <c:v>0</c:v>
                </c:pt>
              </c:numCache>
            </c:numRef>
          </c:val>
          <c:extLst>
            <c:ext xmlns:c16="http://schemas.microsoft.com/office/drawing/2014/chart" uri="{C3380CC4-5D6E-409C-BE32-E72D297353CC}">
              <c16:uniqueId val="{00000000-999E-48CC-99C9-8AEC356F89D8}"/>
            </c:ext>
          </c:extLst>
        </c:ser>
        <c:dLbls>
          <c:dLblPos val="outEnd"/>
          <c:showLegendKey val="0"/>
          <c:showVal val="1"/>
          <c:showCatName val="0"/>
          <c:showSerName val="0"/>
          <c:showPercent val="0"/>
          <c:showBubbleSize val="0"/>
        </c:dLbls>
        <c:gapWidth val="182"/>
        <c:axId val="103001088"/>
        <c:axId val="103032704"/>
      </c:barChart>
      <c:catAx>
        <c:axId val="103001088"/>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103032704"/>
        <c:crosses val="autoZero"/>
        <c:auto val="1"/>
        <c:lblAlgn val="ctr"/>
        <c:lblOffset val="100"/>
        <c:noMultiLvlLbl val="0"/>
      </c:catAx>
      <c:valAx>
        <c:axId val="103032704"/>
        <c:scaling>
          <c:orientation val="minMax"/>
          <c:max val="100"/>
          <c:min val="0"/>
        </c:scaling>
        <c:delete val="0"/>
        <c:axPos val="t"/>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10300108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s-MX"/>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MX"/>
              <a:t>Frecuencia con que visitas la biblioteca: </a:t>
            </a:r>
          </a:p>
        </c:rich>
      </c:tx>
      <c:overlay val="0"/>
      <c:spPr>
        <a:noFill/>
        <a:ln>
          <a:noFill/>
        </a:ln>
        <a:effectLst/>
      </c:spPr>
    </c:title>
    <c:autoTitleDeleted val="0"/>
    <c:plotArea>
      <c:layout/>
      <c:barChart>
        <c:barDir val="bar"/>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MX"/>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'DNU gráficos'!$B$39:$B$44</c:f>
              <c:strCache>
                <c:ptCount val="6"/>
                <c:pt idx="0">
                  <c:v>Dos o más veces por semana              </c:v>
                </c:pt>
                <c:pt idx="1">
                  <c:v>Una vez por semana</c:v>
                </c:pt>
                <c:pt idx="2">
                  <c:v>Un par de veces al mes</c:v>
                </c:pt>
                <c:pt idx="3">
                  <c:v>Una vez por semestre</c:v>
                </c:pt>
                <c:pt idx="4">
                  <c:v>Solo en época de exámenes</c:v>
                </c:pt>
                <c:pt idx="5">
                  <c:v>Nunca</c:v>
                </c:pt>
              </c:strCache>
            </c:strRef>
          </c:cat>
          <c:val>
            <c:numRef>
              <c:f>'DNU gráficos'!$C$39:$C$44</c:f>
              <c:numCache>
                <c:formatCode>General</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0-7BC8-4AA5-A4D8-99B9C21074EC}"/>
            </c:ext>
          </c:extLst>
        </c:ser>
        <c:dLbls>
          <c:dLblPos val="outEnd"/>
          <c:showLegendKey val="0"/>
          <c:showVal val="1"/>
          <c:showCatName val="0"/>
          <c:showSerName val="0"/>
          <c:showPercent val="0"/>
          <c:showBubbleSize val="0"/>
        </c:dLbls>
        <c:gapWidth val="182"/>
        <c:axId val="103064704"/>
        <c:axId val="103067648"/>
      </c:barChart>
      <c:catAx>
        <c:axId val="103064704"/>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103067648"/>
        <c:crosses val="autoZero"/>
        <c:auto val="1"/>
        <c:lblAlgn val="l"/>
        <c:lblOffset val="100"/>
        <c:noMultiLvlLbl val="0"/>
      </c:catAx>
      <c:valAx>
        <c:axId val="103067648"/>
        <c:scaling>
          <c:orientation val="minMax"/>
          <c:max val="100"/>
          <c:min val="0"/>
        </c:scaling>
        <c:delete val="0"/>
        <c:axPos val="t"/>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10306470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s-MX"/>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MX"/>
              <a:t>2. ¿En qué formato prefieres consultar las colecciones?</a:t>
            </a:r>
          </a:p>
        </c:rich>
      </c:tx>
      <c:overlay val="0"/>
      <c:spPr>
        <a:noFill/>
        <a:ln>
          <a:noFill/>
        </a:ln>
        <a:effectLst/>
      </c:spPr>
    </c:title>
    <c:autoTitleDeleted val="0"/>
    <c:plotArea>
      <c:layout/>
      <c:barChart>
        <c:barDir val="bar"/>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MX"/>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'DNU gráficos'!$B$75:$B$76</c:f>
              <c:strCache>
                <c:ptCount val="2"/>
                <c:pt idx="0">
                  <c:v>Impreso </c:v>
                </c:pt>
                <c:pt idx="1">
                  <c:v>Digital</c:v>
                </c:pt>
              </c:strCache>
            </c:strRef>
          </c:cat>
          <c:val>
            <c:numRef>
              <c:f>'DNU gráficos'!$C$75:$C$76</c:f>
              <c:numCache>
                <c:formatCode>General</c:formatCode>
                <c:ptCount val="2"/>
                <c:pt idx="0">
                  <c:v>0</c:v>
                </c:pt>
                <c:pt idx="1">
                  <c:v>0</c:v>
                </c:pt>
              </c:numCache>
            </c:numRef>
          </c:val>
          <c:extLst>
            <c:ext xmlns:c16="http://schemas.microsoft.com/office/drawing/2014/chart" uri="{C3380CC4-5D6E-409C-BE32-E72D297353CC}">
              <c16:uniqueId val="{00000000-64F7-4A50-BED9-9E31A20D0774}"/>
            </c:ext>
          </c:extLst>
        </c:ser>
        <c:dLbls>
          <c:dLblPos val="outEnd"/>
          <c:showLegendKey val="0"/>
          <c:showVal val="1"/>
          <c:showCatName val="0"/>
          <c:showSerName val="0"/>
          <c:showPercent val="0"/>
          <c:showBubbleSize val="0"/>
        </c:dLbls>
        <c:gapWidth val="182"/>
        <c:axId val="103087104"/>
        <c:axId val="103122816"/>
      </c:barChart>
      <c:catAx>
        <c:axId val="103087104"/>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103122816"/>
        <c:crosses val="autoZero"/>
        <c:auto val="1"/>
        <c:lblAlgn val="ctr"/>
        <c:lblOffset val="100"/>
        <c:noMultiLvlLbl val="0"/>
      </c:catAx>
      <c:valAx>
        <c:axId val="103122816"/>
        <c:scaling>
          <c:orientation val="minMax"/>
          <c:max val="100"/>
          <c:min val="0"/>
        </c:scaling>
        <c:delete val="0"/>
        <c:axPos val="t"/>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10308710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s-MX"/>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MX"/>
              <a:t>3.- ¿Además del español, en qué idioma prefieres la información que necesitas?</a:t>
            </a:r>
          </a:p>
        </c:rich>
      </c:tx>
      <c:overlay val="0"/>
      <c:spPr>
        <a:noFill/>
        <a:ln>
          <a:noFill/>
        </a:ln>
        <a:effectLst/>
      </c:spPr>
    </c:title>
    <c:autoTitleDeleted val="0"/>
    <c:plotArea>
      <c:layout/>
      <c:barChart>
        <c:barDir val="bar"/>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MX"/>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'DNU gráficos'!$B$85:$B$89</c:f>
              <c:strCache>
                <c:ptCount val="5"/>
                <c:pt idx="0">
                  <c:v>Inglés</c:v>
                </c:pt>
                <c:pt idx="1">
                  <c:v>Francés</c:v>
                </c:pt>
                <c:pt idx="2">
                  <c:v>Portugués</c:v>
                </c:pt>
                <c:pt idx="3">
                  <c:v>Alemán</c:v>
                </c:pt>
                <c:pt idx="4">
                  <c:v>Otro</c:v>
                </c:pt>
              </c:strCache>
            </c:strRef>
          </c:cat>
          <c:val>
            <c:numRef>
              <c:f>'DNU gráficos'!$C$85:$C$89</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A9EB-4E9F-A433-F00EE736A4E8}"/>
            </c:ext>
          </c:extLst>
        </c:ser>
        <c:dLbls>
          <c:dLblPos val="outEnd"/>
          <c:showLegendKey val="0"/>
          <c:showVal val="1"/>
          <c:showCatName val="0"/>
          <c:showSerName val="0"/>
          <c:showPercent val="0"/>
          <c:showBubbleSize val="0"/>
        </c:dLbls>
        <c:gapWidth val="182"/>
        <c:axId val="103154816"/>
        <c:axId val="103161856"/>
      </c:barChart>
      <c:catAx>
        <c:axId val="103154816"/>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103161856"/>
        <c:crosses val="autoZero"/>
        <c:auto val="1"/>
        <c:lblAlgn val="ctr"/>
        <c:lblOffset val="100"/>
        <c:noMultiLvlLbl val="0"/>
      </c:catAx>
      <c:valAx>
        <c:axId val="103161856"/>
        <c:scaling>
          <c:orientation val="minMax"/>
          <c:max val="100"/>
          <c:min val="0"/>
        </c:scaling>
        <c:delete val="0"/>
        <c:axPos val="t"/>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103154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s-MX"/>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MX"/>
              <a:t> 5. ¿Realizas consultas en la página web de la Biblioteca virtual? </a:t>
            </a:r>
          </a:p>
        </c:rich>
      </c:tx>
      <c:overlay val="0"/>
      <c:spPr>
        <a:noFill/>
        <a:ln>
          <a:noFill/>
        </a:ln>
        <a:effectLst/>
      </c:spPr>
    </c:title>
    <c:autoTitleDeleted val="0"/>
    <c:plotArea>
      <c:layout/>
      <c:barChart>
        <c:barDir val="bar"/>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MX"/>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'DNU gráficos'!$B$113:$B$114</c:f>
              <c:strCache>
                <c:ptCount val="2"/>
                <c:pt idx="0">
                  <c:v>Si</c:v>
                </c:pt>
                <c:pt idx="1">
                  <c:v>No</c:v>
                </c:pt>
              </c:strCache>
            </c:strRef>
          </c:cat>
          <c:val>
            <c:numRef>
              <c:f>'DNU gráficos'!$C$113:$C$114</c:f>
              <c:numCache>
                <c:formatCode>General</c:formatCode>
                <c:ptCount val="2"/>
                <c:pt idx="0">
                  <c:v>0</c:v>
                </c:pt>
                <c:pt idx="1">
                  <c:v>0</c:v>
                </c:pt>
              </c:numCache>
            </c:numRef>
          </c:val>
          <c:extLst>
            <c:ext xmlns:c16="http://schemas.microsoft.com/office/drawing/2014/chart" uri="{C3380CC4-5D6E-409C-BE32-E72D297353CC}">
              <c16:uniqueId val="{00000000-7FA3-40E1-9412-8244153DE9B8}"/>
            </c:ext>
          </c:extLst>
        </c:ser>
        <c:dLbls>
          <c:dLblPos val="outEnd"/>
          <c:showLegendKey val="0"/>
          <c:showVal val="1"/>
          <c:showCatName val="0"/>
          <c:showSerName val="0"/>
          <c:showPercent val="0"/>
          <c:showBubbleSize val="0"/>
        </c:dLbls>
        <c:gapWidth val="182"/>
        <c:axId val="103185408"/>
        <c:axId val="103192448"/>
      </c:barChart>
      <c:catAx>
        <c:axId val="103185408"/>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103192448"/>
        <c:crosses val="autoZero"/>
        <c:auto val="1"/>
        <c:lblAlgn val="ctr"/>
        <c:lblOffset val="100"/>
        <c:noMultiLvlLbl val="0"/>
      </c:catAx>
      <c:valAx>
        <c:axId val="103192448"/>
        <c:scaling>
          <c:orientation val="minMax"/>
          <c:max val="100"/>
          <c:min val="0"/>
        </c:scaling>
        <c:delete val="0"/>
        <c:axPos val="t"/>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10318540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s-MX"/>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MX" sz="1400"/>
              <a:t>4. Enumera del 1 al 4 los siguientes aspectos que consideres que deben caracterizar al personal de la biblioteca.</a:t>
            </a:r>
          </a:p>
        </c:rich>
      </c:tx>
      <c:overlay val="0"/>
      <c:spPr>
        <a:noFill/>
        <a:ln>
          <a:noFill/>
        </a:ln>
        <a:effectLst/>
      </c:spPr>
    </c:title>
    <c:autoTitleDeleted val="0"/>
    <c:plotArea>
      <c:layout/>
      <c:barChart>
        <c:barDir val="bar"/>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MX"/>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'DNU gráficos'!$B$120:$B$123</c:f>
              <c:strCache>
                <c:ptCount val="4"/>
                <c:pt idx="0">
                  <c:v>Amabilidad</c:v>
                </c:pt>
                <c:pt idx="1">
                  <c:v>Conocimientos</c:v>
                </c:pt>
                <c:pt idx="2">
                  <c:v>Disposición e interés en el trabajo</c:v>
                </c:pt>
                <c:pt idx="3">
                  <c:v>Otro</c:v>
                </c:pt>
              </c:strCache>
            </c:strRef>
          </c:cat>
          <c:val>
            <c:numRef>
              <c:f>'DNU gráficos'!$C$120:$C$123</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5657-41BE-BA5C-88CFF52385D5}"/>
            </c:ext>
          </c:extLst>
        </c:ser>
        <c:dLbls>
          <c:dLblPos val="outEnd"/>
          <c:showLegendKey val="0"/>
          <c:showVal val="1"/>
          <c:showCatName val="0"/>
          <c:showSerName val="0"/>
          <c:showPercent val="0"/>
          <c:showBubbleSize val="0"/>
        </c:dLbls>
        <c:gapWidth val="182"/>
        <c:axId val="103212544"/>
        <c:axId val="103895424"/>
      </c:barChart>
      <c:catAx>
        <c:axId val="103212544"/>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103895424"/>
        <c:crosses val="autoZero"/>
        <c:auto val="1"/>
        <c:lblAlgn val="ctr"/>
        <c:lblOffset val="100"/>
        <c:noMultiLvlLbl val="0"/>
      </c:catAx>
      <c:valAx>
        <c:axId val="103895424"/>
        <c:scaling>
          <c:orientation val="minMax"/>
          <c:max val="100"/>
          <c:min val="0"/>
        </c:scaling>
        <c:delete val="0"/>
        <c:axPos val="t"/>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10321254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s-MX"/>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MX"/>
              <a:t>5. Enumera del 1 al 6 según las características de las instalaciones.</a:t>
            </a:r>
          </a:p>
        </c:rich>
      </c:tx>
      <c:overlay val="0"/>
      <c:spPr>
        <a:noFill/>
        <a:ln>
          <a:noFill/>
        </a:ln>
        <a:effectLst/>
      </c:spPr>
    </c:title>
    <c:autoTitleDeleted val="0"/>
    <c:plotArea>
      <c:layout/>
      <c:barChart>
        <c:barDir val="bar"/>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MX"/>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'DNU gráficos'!$B$127:$B$132</c:f>
              <c:strCache>
                <c:ptCount val="6"/>
                <c:pt idx="0">
                  <c:v>Limpieza</c:v>
                </c:pt>
                <c:pt idx="1">
                  <c:v>Comodidad</c:v>
                </c:pt>
                <c:pt idx="2">
                  <c:v>Iluminación</c:v>
                </c:pt>
                <c:pt idx="3">
                  <c:v>Señalización</c:v>
                </c:pt>
                <c:pt idx="4">
                  <c:v>Ventilación</c:v>
                </c:pt>
                <c:pt idx="5">
                  <c:v>Otro</c:v>
                </c:pt>
              </c:strCache>
            </c:strRef>
          </c:cat>
          <c:val>
            <c:numRef>
              <c:f>'DNU gráficos'!$C$127:$C$132</c:f>
              <c:numCache>
                <c:formatCode>General</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0-6388-4325-8598-3AEEA1DA3E11}"/>
            </c:ext>
          </c:extLst>
        </c:ser>
        <c:dLbls>
          <c:dLblPos val="outEnd"/>
          <c:showLegendKey val="0"/>
          <c:showVal val="1"/>
          <c:showCatName val="0"/>
          <c:showSerName val="0"/>
          <c:showPercent val="0"/>
          <c:showBubbleSize val="0"/>
        </c:dLbls>
        <c:gapWidth val="182"/>
        <c:axId val="103910784"/>
        <c:axId val="103938304"/>
      </c:barChart>
      <c:catAx>
        <c:axId val="103910784"/>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103938304"/>
        <c:crosses val="autoZero"/>
        <c:auto val="1"/>
        <c:lblAlgn val="ctr"/>
        <c:lblOffset val="100"/>
        <c:noMultiLvlLbl val="0"/>
      </c:catAx>
      <c:valAx>
        <c:axId val="103938304"/>
        <c:scaling>
          <c:orientation val="minMax"/>
          <c:max val="100"/>
          <c:min val="0"/>
        </c:scaling>
        <c:delete val="0"/>
        <c:axPos val="t"/>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10391078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s-MX"/>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chemeClr val="tx1">
                    <a:lumMod val="65000"/>
                    <a:lumOff val="35000"/>
                  </a:schemeClr>
                </a:solidFill>
                <a:latin typeface="+mn-lt"/>
                <a:ea typeface="+mn-ea"/>
                <a:cs typeface="+mn-cs"/>
              </a:defRPr>
            </a:pPr>
            <a:r>
              <a:rPr lang="es-MX" sz="1200"/>
              <a:t>Principal interés para utilizar nuestros servicios:</a:t>
            </a:r>
          </a:p>
        </c:rich>
      </c:tx>
      <c:overlay val="0"/>
      <c:spPr>
        <a:noFill/>
        <a:ln>
          <a:noFill/>
        </a:ln>
        <a:effectLst/>
      </c:spPr>
    </c:title>
    <c:autoTitleDeleted val="0"/>
    <c:plotArea>
      <c:layout/>
      <c:barChart>
        <c:barDir val="bar"/>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MX"/>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'DNU gráficos'!$B$50:$B$55</c:f>
              <c:strCache>
                <c:ptCount val="6"/>
                <c:pt idx="0">
                  <c:v>Estudio</c:v>
                </c:pt>
                <c:pt idx="1">
                  <c:v>Consulta</c:v>
                </c:pt>
                <c:pt idx="2">
                  <c:v>Investigación</c:v>
                </c:pt>
                <c:pt idx="3">
                  <c:v>Tareas y Trabajos</c:v>
                </c:pt>
                <c:pt idx="4">
                  <c:v>Pasar tiempo libre</c:v>
                </c:pt>
                <c:pt idx="5">
                  <c:v>Otro</c:v>
                </c:pt>
              </c:strCache>
            </c:strRef>
          </c:cat>
          <c:val>
            <c:numRef>
              <c:f>'DNU gráficos'!$C$50:$C$55</c:f>
              <c:numCache>
                <c:formatCode>General</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0-4DD3-4570-ABD1-8CF175D4E21E}"/>
            </c:ext>
          </c:extLst>
        </c:ser>
        <c:dLbls>
          <c:dLblPos val="outEnd"/>
          <c:showLegendKey val="0"/>
          <c:showVal val="1"/>
          <c:showCatName val="0"/>
          <c:showSerName val="0"/>
          <c:showPercent val="0"/>
          <c:showBubbleSize val="0"/>
        </c:dLbls>
        <c:gapWidth val="182"/>
        <c:axId val="103663104"/>
        <c:axId val="103670144"/>
      </c:barChart>
      <c:catAx>
        <c:axId val="103663104"/>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103670144"/>
        <c:crosses val="autoZero"/>
        <c:auto val="1"/>
        <c:lblAlgn val="ctr"/>
        <c:lblOffset val="100"/>
        <c:noMultiLvlLbl val="0"/>
      </c:catAx>
      <c:valAx>
        <c:axId val="103670144"/>
        <c:scaling>
          <c:orientation val="minMax"/>
          <c:max val="100"/>
          <c:min val="0"/>
        </c:scaling>
        <c:delete val="0"/>
        <c:axPos val="t"/>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10366310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s-MX"/>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MX"/>
              <a:t>Género</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MX"/>
        </a:p>
      </c:txPr>
    </c:title>
    <c:autoTitleDeleted val="0"/>
    <c:plotArea>
      <c:layout/>
      <c:barChart>
        <c:barDir val="col"/>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MX"/>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'DNU gráficos'!$B$15:$B$17</c:f>
              <c:strCache>
                <c:ptCount val="3"/>
                <c:pt idx="0">
                  <c:v>Femenino</c:v>
                </c:pt>
                <c:pt idx="1">
                  <c:v>Masculino</c:v>
                </c:pt>
                <c:pt idx="2">
                  <c:v>Otro</c:v>
                </c:pt>
              </c:strCache>
            </c:strRef>
          </c:cat>
          <c:val>
            <c:numRef>
              <c:f>'DNU gráficos'!$C$15:$C$17</c:f>
              <c:numCache>
                <c:formatCode>General</c:formatCode>
                <c:ptCount val="3"/>
                <c:pt idx="0">
                  <c:v>0</c:v>
                </c:pt>
                <c:pt idx="1">
                  <c:v>0</c:v>
                </c:pt>
                <c:pt idx="2">
                  <c:v>0</c:v>
                </c:pt>
              </c:numCache>
            </c:numRef>
          </c:val>
          <c:extLst>
            <c:ext xmlns:c16="http://schemas.microsoft.com/office/drawing/2014/chart" uri="{C3380CC4-5D6E-409C-BE32-E72D297353CC}">
              <c16:uniqueId val="{00000000-CF7A-4961-9AA3-7E38BBDF7A56}"/>
            </c:ext>
          </c:extLst>
        </c:ser>
        <c:dLbls>
          <c:showLegendKey val="0"/>
          <c:showVal val="0"/>
          <c:showCatName val="0"/>
          <c:showSerName val="0"/>
          <c:showPercent val="0"/>
          <c:showBubbleSize val="0"/>
        </c:dLbls>
        <c:gapWidth val="219"/>
        <c:overlap val="-27"/>
        <c:axId val="897058527"/>
        <c:axId val="897056031"/>
      </c:barChart>
      <c:catAx>
        <c:axId val="897058527"/>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897056031"/>
        <c:crosses val="autoZero"/>
        <c:auto val="1"/>
        <c:lblAlgn val="ctr"/>
        <c:lblOffset val="100"/>
        <c:noMultiLvlLbl val="0"/>
      </c:catAx>
      <c:valAx>
        <c:axId val="89705603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897058527"/>
        <c:crosses val="autoZero"/>
        <c:crossBetween val="between"/>
        <c:majorUnit val="1"/>
      </c:valAx>
      <c:spPr>
        <a:noFill/>
        <a:ln>
          <a:noFill/>
        </a:ln>
        <a:effectLst/>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s-MX"/>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MX"/>
              <a:t>Servicios</a:t>
            </a:r>
            <a:r>
              <a:rPr lang="es-MX" baseline="0"/>
              <a:t> que </a:t>
            </a:r>
            <a:endParaRPr lang="es-MX"/>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MX"/>
        </a:p>
      </c:txPr>
    </c:title>
    <c:autoTitleDeleted val="0"/>
    <c:plotArea>
      <c:layout/>
      <c:barChart>
        <c:barDir val="bar"/>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MX"/>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'DNU gráficos'!$B$93:$B$102</c:f>
              <c:strCache>
                <c:ptCount val="10"/>
                <c:pt idx="0">
                  <c:v>Préstamo a domicilio </c:v>
                </c:pt>
                <c:pt idx="1">
                  <c:v>Préstamo para fotocopiado </c:v>
                </c:pt>
                <c:pt idx="2">
                  <c:v>Préstamo de reserva </c:v>
                </c:pt>
                <c:pt idx="3">
                  <c:v>Formación de usuarios</c:v>
                </c:pt>
                <c:pt idx="4">
                  <c:v>Sala de lectura </c:v>
                </c:pt>
                <c:pt idx="5">
                  <c:v>Préstamo de lockers </c:v>
                </c:pt>
                <c:pt idx="6">
                  <c:v>Fotocopiado</c:v>
                </c:pt>
                <c:pt idx="7">
                  <c:v>Impresiones</c:v>
                </c:pt>
                <c:pt idx="8">
                  <c:v>Scanner y/o digitalización </c:v>
                </c:pt>
                <c:pt idx="9">
                  <c:v>Otro</c:v>
                </c:pt>
              </c:strCache>
            </c:strRef>
          </c:cat>
          <c:val>
            <c:numRef>
              <c:f>'DNU gráficos'!$C$93:$C$102</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0400-4BD6-A533-5034F2AF2164}"/>
            </c:ext>
          </c:extLst>
        </c:ser>
        <c:dLbls>
          <c:showLegendKey val="0"/>
          <c:showVal val="0"/>
          <c:showCatName val="0"/>
          <c:showSerName val="0"/>
          <c:showPercent val="0"/>
          <c:showBubbleSize val="0"/>
        </c:dLbls>
        <c:gapWidth val="182"/>
        <c:axId val="1029052591"/>
        <c:axId val="810447791"/>
      </c:barChart>
      <c:catAx>
        <c:axId val="1029052591"/>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810447791"/>
        <c:crosses val="autoZero"/>
        <c:auto val="1"/>
        <c:lblAlgn val="ctr"/>
        <c:lblOffset val="100"/>
        <c:noMultiLvlLbl val="0"/>
      </c:catAx>
      <c:valAx>
        <c:axId val="810447791"/>
        <c:scaling>
          <c:orientation val="minMax"/>
        </c:scaling>
        <c:delete val="0"/>
        <c:axPos val="t"/>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1029052591"/>
        <c:crosses val="autoZero"/>
        <c:crossBetween val="between"/>
        <c:majorUnit val="1"/>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s-MX"/>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200" b="0" i="0" u="none" strike="noStrike" kern="1200" spc="0" baseline="0">
              <a:solidFill>
                <a:schemeClr val="tx1">
                  <a:lumMod val="65000"/>
                  <a:lumOff val="35000"/>
                </a:schemeClr>
              </a:solidFill>
              <a:latin typeface="+mn-lt"/>
              <a:ea typeface="+mn-ea"/>
              <a:cs typeface="+mn-cs"/>
            </a:defRPr>
          </a:pPr>
          <a:endParaRPr lang="es-MX"/>
        </a:p>
      </c:txPr>
    </c:title>
    <c:autoTitleDeleted val="0"/>
    <c:plotArea>
      <c:layout/>
      <c:barChart>
        <c:barDir val="bar"/>
        <c:grouping val="clustered"/>
        <c:varyColors val="0"/>
        <c:ser>
          <c:idx val="0"/>
          <c:order val="0"/>
          <c:tx>
            <c:strRef>
              <c:f>'DNU gráficos'!$B$58</c:f>
              <c:strCache>
                <c:ptCount val="1"/>
                <c:pt idx="0">
                  <c:v>1. Menciona dos colecciones con las que te gustaría que contara el centro de información, aparte de las que ya ofrece: </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MX"/>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'DNU gráficos'!$B$59:$B$65</c:f>
              <c:strCache>
                <c:ptCount val="7"/>
                <c:pt idx="0">
                  <c:v>Libros</c:v>
                </c:pt>
                <c:pt idx="1">
                  <c:v>Enciclopedias y diccionarios </c:v>
                </c:pt>
                <c:pt idx="2">
                  <c:v>Publicaciones periódicas </c:v>
                </c:pt>
                <c:pt idx="3">
                  <c:v>Normas, códigos, leyes y reglamentos </c:v>
                </c:pt>
                <c:pt idx="4">
                  <c:v>Diapositivas</c:v>
                </c:pt>
                <c:pt idx="5">
                  <c:v>Material Multimedia </c:v>
                </c:pt>
                <c:pt idx="6">
                  <c:v>Bases de datos en línea</c:v>
                </c:pt>
              </c:strCache>
            </c:strRef>
          </c:cat>
          <c:val>
            <c:numRef>
              <c:f>'DNU gráficos'!$C$59:$C$65</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8D45-46BF-B36C-65A132B6BDB6}"/>
            </c:ext>
          </c:extLst>
        </c:ser>
        <c:dLbls>
          <c:showLegendKey val="0"/>
          <c:showVal val="0"/>
          <c:showCatName val="0"/>
          <c:showSerName val="0"/>
          <c:showPercent val="0"/>
          <c:showBubbleSize val="0"/>
        </c:dLbls>
        <c:gapWidth val="219"/>
        <c:axId val="1036929055"/>
        <c:axId val="1036929471"/>
      </c:barChart>
      <c:catAx>
        <c:axId val="1036929055"/>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1036929471"/>
        <c:crosses val="autoZero"/>
        <c:auto val="1"/>
        <c:lblAlgn val="ctr"/>
        <c:lblOffset val="100"/>
        <c:noMultiLvlLbl val="0"/>
      </c:catAx>
      <c:valAx>
        <c:axId val="1036929471"/>
        <c:scaling>
          <c:orientation val="minMax"/>
        </c:scaling>
        <c:delete val="0"/>
        <c:axPos val="t"/>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1036929055"/>
        <c:crosses val="autoZero"/>
        <c:crossBetween val="between"/>
      </c:valAx>
      <c:spPr>
        <a:noFill/>
        <a:ln>
          <a:noFill/>
        </a:ln>
        <a:effectLst/>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s-MX"/>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MX"/>
              <a:t>Cálculo de la Población</a:t>
            </a:r>
          </a:p>
        </c:rich>
      </c:tx>
      <c:overlay val="0"/>
      <c:spPr>
        <a:noFill/>
        <a:ln>
          <a:noFill/>
        </a:ln>
        <a:effectLst/>
      </c:sp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6EB3-4EF6-AF38-8888D01FA102}"/>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6EB3-4EF6-AF38-8888D01FA102}"/>
              </c:ext>
            </c:extLst>
          </c:dPt>
          <c:dLbls>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endParaRPr lang="es-MX"/>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'EESU datos'!$H$12:$H$13</c:f>
              <c:strCache>
                <c:ptCount val="1"/>
                <c:pt idx="0">
                  <c:v>Tamaño de la población</c:v>
                </c:pt>
              </c:strCache>
            </c:strRef>
          </c:cat>
          <c:val>
            <c:numRef>
              <c:f>'EESU datos'!$I$12:$I$13</c:f>
              <c:numCache>
                <c:formatCode>0</c:formatCode>
                <c:ptCount val="2"/>
                <c:pt idx="1">
                  <c:v>0</c:v>
                </c:pt>
              </c:numCache>
            </c:numRef>
          </c:val>
          <c:extLst>
            <c:ext xmlns:c16="http://schemas.microsoft.com/office/drawing/2014/chart" uri="{C3380CC4-5D6E-409C-BE32-E72D297353CC}">
              <c16:uniqueId val="{00000004-6EB3-4EF6-AF38-8888D01FA102}"/>
            </c:ext>
          </c:extLst>
        </c:ser>
        <c:dLbls>
          <c:dLblPos val="bestFit"/>
          <c:showLegendKey val="0"/>
          <c:showVal val="1"/>
          <c:showCatName val="0"/>
          <c:showSerName val="0"/>
          <c:showPercent val="0"/>
          <c:showBubbleSize val="0"/>
          <c:showLeaderLines val="1"/>
        </c:dLbls>
        <c:firstSliceAng val="0"/>
      </c:pieChart>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MX"/>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MX"/>
              <a:t>Encuesta</a:t>
            </a:r>
            <a:r>
              <a:rPr lang="es-MX" baseline="0"/>
              <a:t> de Satisfacción</a:t>
            </a:r>
            <a:endParaRPr lang="es-MX"/>
          </a:p>
        </c:rich>
      </c:tx>
      <c:overlay val="0"/>
      <c:spPr>
        <a:noFill/>
        <a:ln>
          <a:noFill/>
        </a:ln>
        <a:effectLst/>
      </c:spPr>
    </c:title>
    <c:autoTitleDeleted val="0"/>
    <c:plotArea>
      <c:layout/>
      <c:barChart>
        <c:barDir val="bar"/>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mn-lt"/>
                    <a:ea typeface="+mn-ea"/>
                    <a:cs typeface="+mn-cs"/>
                  </a:defRPr>
                </a:pPr>
                <a:endParaRPr lang="es-MX"/>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'EESU datos'!$B$12:$B$15</c:f>
              <c:strCache>
                <c:ptCount val="4"/>
                <c:pt idx="0">
                  <c:v>El centro de información dispone de recursos (libros, enciclopedias, revistas, tesis, publicaciones periódicas, etc.) impresos, digitales o en otros formatos que resuelven tus necesidades.</c:v>
                </c:pt>
                <c:pt idx="1">
                  <c:v>El servicio que se proporciona es eficaz y oportuno.</c:v>
                </c:pt>
                <c:pt idx="2">
                  <c:v>Recibiste  la orientación pertinente en la prestación de servicios y tus dudas son resueltas.</c:v>
                </c:pt>
                <c:pt idx="3">
                  <c:v>Los espacios son propicios para estudiar, aprender e investigar.</c:v>
                </c:pt>
              </c:strCache>
            </c:strRef>
          </c:cat>
          <c:val>
            <c:numRef>
              <c:f>'EESU datos'!$D$12:$D$15</c:f>
              <c:numCache>
                <c:formatCode>0.0</c:formatCode>
                <c:ptCount val="4"/>
                <c:pt idx="0">
                  <c:v>0</c:v>
                </c:pt>
                <c:pt idx="1">
                  <c:v>0</c:v>
                </c:pt>
                <c:pt idx="2">
                  <c:v>0</c:v>
                </c:pt>
                <c:pt idx="3">
                  <c:v>0</c:v>
                </c:pt>
              </c:numCache>
            </c:numRef>
          </c:val>
          <c:extLst>
            <c:ext xmlns:c16="http://schemas.microsoft.com/office/drawing/2014/chart" uri="{C3380CC4-5D6E-409C-BE32-E72D297353CC}">
              <c16:uniqueId val="{00000000-B261-4863-A210-3770087ABEBC}"/>
            </c:ext>
          </c:extLst>
        </c:ser>
        <c:dLbls>
          <c:dLblPos val="outEnd"/>
          <c:showLegendKey val="0"/>
          <c:showVal val="1"/>
          <c:showCatName val="0"/>
          <c:showSerName val="0"/>
          <c:showPercent val="0"/>
          <c:showBubbleSize val="0"/>
        </c:dLbls>
        <c:gapWidth val="182"/>
        <c:axId val="104248832"/>
        <c:axId val="104259968"/>
      </c:barChart>
      <c:catAx>
        <c:axId val="104248832"/>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s-MX"/>
          </a:p>
        </c:txPr>
        <c:crossAx val="104259968"/>
        <c:crosses val="autoZero"/>
        <c:auto val="1"/>
        <c:lblAlgn val="ctr"/>
        <c:lblOffset val="100"/>
        <c:noMultiLvlLbl val="0"/>
      </c:catAx>
      <c:valAx>
        <c:axId val="104259968"/>
        <c:scaling>
          <c:orientation val="minMax"/>
          <c:max val="10"/>
          <c:min val="0"/>
        </c:scaling>
        <c:delete val="0"/>
        <c:axPos val="t"/>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104248832"/>
        <c:crosses val="autoZero"/>
        <c:crossBetween val="between"/>
        <c:majorUnit val="1"/>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s-MX"/>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Tipo</a:t>
            </a:r>
            <a:r>
              <a:rPr lang="en-US" baseline="0"/>
              <a:t> de usuario</a:t>
            </a:r>
            <a:endParaRPr lang="en-US"/>
          </a:p>
        </c:rich>
      </c:tx>
      <c:overlay val="0"/>
      <c:spPr>
        <a:noFill/>
        <a:ln>
          <a:noFill/>
        </a:ln>
        <a:effectLst/>
      </c:spPr>
    </c:title>
    <c:autoTitleDeleted val="0"/>
    <c:plotArea>
      <c:layout/>
      <c:barChart>
        <c:barDir val="bar"/>
        <c:grouping val="clustered"/>
        <c:varyColors val="0"/>
        <c:ser>
          <c:idx val="0"/>
          <c:order val="0"/>
          <c:invertIfNegative val="0"/>
          <c:dPt>
            <c:idx val="0"/>
            <c:invertIfNegative val="0"/>
            <c:bubble3D val="0"/>
            <c:spPr>
              <a:solidFill>
                <a:schemeClr val="accent1"/>
              </a:solidFill>
              <a:ln w="19050">
                <a:solidFill>
                  <a:schemeClr val="lt1"/>
                </a:solidFill>
              </a:ln>
              <a:effectLst/>
            </c:spPr>
            <c:extLst>
              <c:ext xmlns:c16="http://schemas.microsoft.com/office/drawing/2014/chart" uri="{C3380CC4-5D6E-409C-BE32-E72D297353CC}">
                <c16:uniqueId val="{00000001-D6FA-4398-AFB9-6DECE3B87911}"/>
              </c:ext>
            </c:extLst>
          </c:dPt>
          <c:dPt>
            <c:idx val="1"/>
            <c:invertIfNegative val="0"/>
            <c:bubble3D val="0"/>
            <c:spPr>
              <a:solidFill>
                <a:schemeClr val="accent2"/>
              </a:solidFill>
              <a:ln w="19050">
                <a:solidFill>
                  <a:schemeClr val="lt1"/>
                </a:solidFill>
              </a:ln>
              <a:effectLst/>
            </c:spPr>
            <c:extLst>
              <c:ext xmlns:c16="http://schemas.microsoft.com/office/drawing/2014/chart" uri="{C3380CC4-5D6E-409C-BE32-E72D297353CC}">
                <c16:uniqueId val="{00000003-D6FA-4398-AFB9-6DECE3B87911}"/>
              </c:ext>
            </c:extLst>
          </c:dPt>
          <c:dPt>
            <c:idx val="2"/>
            <c:invertIfNegative val="0"/>
            <c:bubble3D val="0"/>
            <c:spPr>
              <a:solidFill>
                <a:schemeClr val="accent3"/>
              </a:solidFill>
              <a:ln w="19050">
                <a:solidFill>
                  <a:schemeClr val="lt1"/>
                </a:solidFill>
              </a:ln>
              <a:effectLst/>
            </c:spPr>
            <c:extLst>
              <c:ext xmlns:c16="http://schemas.microsoft.com/office/drawing/2014/chart" uri="{C3380CC4-5D6E-409C-BE32-E72D297353CC}">
                <c16:uniqueId val="{00000005-D6FA-4398-AFB9-6DECE3B87911}"/>
              </c:ext>
            </c:extLst>
          </c:dPt>
          <c:dPt>
            <c:idx val="3"/>
            <c:invertIfNegative val="0"/>
            <c:bubble3D val="0"/>
            <c:spPr>
              <a:solidFill>
                <a:schemeClr val="accent4"/>
              </a:solidFill>
              <a:ln w="19050">
                <a:solidFill>
                  <a:schemeClr val="lt1"/>
                </a:solidFill>
              </a:ln>
              <a:effectLst/>
            </c:spPr>
            <c:extLst>
              <c:ext xmlns:c16="http://schemas.microsoft.com/office/drawing/2014/chart" uri="{C3380CC4-5D6E-409C-BE32-E72D297353CC}">
                <c16:uniqueId val="{00000007-D6FA-4398-AFB9-6DECE3B87911}"/>
              </c:ext>
            </c:extLst>
          </c:dPt>
          <c:dPt>
            <c:idx val="4"/>
            <c:invertIfNegative val="0"/>
            <c:bubble3D val="0"/>
            <c:spPr>
              <a:solidFill>
                <a:schemeClr val="accent5"/>
              </a:solidFill>
              <a:ln w="19050">
                <a:solidFill>
                  <a:schemeClr val="lt1"/>
                </a:solidFill>
              </a:ln>
              <a:effectLst/>
            </c:spPr>
            <c:extLst>
              <c:ext xmlns:c16="http://schemas.microsoft.com/office/drawing/2014/chart" uri="{C3380CC4-5D6E-409C-BE32-E72D297353CC}">
                <c16:uniqueId val="{00000009-D6FA-4398-AFB9-6DECE3B87911}"/>
              </c:ext>
            </c:extLst>
          </c:dPt>
          <c:dLbls>
            <c:dLbl>
              <c:idx val="2"/>
              <c:layout>
                <c:manualLayout>
                  <c:x val="-1.3781714785651793E-3"/>
                  <c:y val="-0.12345788931860549"/>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6FA-4398-AFB9-6DECE3B87911}"/>
                </c:ext>
              </c:extLst>
            </c:dLbl>
            <c:dLbl>
              <c:idx val="3"/>
              <c:layout>
                <c:manualLayout>
                  <c:x val="0.10174168853893263"/>
                  <c:y val="-6.655685707131131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6FA-4398-AFB9-6DECE3B87911}"/>
                </c:ext>
              </c:extLst>
            </c:dLbl>
            <c:dLbl>
              <c:idx val="4"/>
              <c:layout>
                <c:manualLayout>
                  <c:x val="5.1040682414698162E-2"/>
                  <c:y val="-1.301618547681539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D6FA-4398-AFB9-6DECE3B87911}"/>
                </c:ext>
              </c:extLst>
            </c:dLbl>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endParaRPr lang="es-MX"/>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'EESU datos'!$H$15:$O$15</c:f>
              <c:strCache>
                <c:ptCount val="8"/>
                <c:pt idx="0">
                  <c:v>No contesto</c:v>
                </c:pt>
                <c:pt idx="1">
                  <c:v>Bachillerato</c:v>
                </c:pt>
                <c:pt idx="2">
                  <c:v>Licenciatura</c:v>
                </c:pt>
                <c:pt idx="3">
                  <c:v>Posgrado</c:v>
                </c:pt>
                <c:pt idx="4">
                  <c:v>Técnico Universitario Superior</c:v>
                </c:pt>
                <c:pt idx="5">
                  <c:v>Docente </c:v>
                </c:pt>
                <c:pt idx="6">
                  <c:v>Investigador  </c:v>
                </c:pt>
                <c:pt idx="7">
                  <c:v>Otro</c:v>
                </c:pt>
              </c:strCache>
            </c:strRef>
          </c:cat>
          <c:val>
            <c:numRef>
              <c:f>'EESU datos'!$H$16:$O$16</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A-D6FA-4398-AFB9-6DECE3B87911}"/>
            </c:ext>
          </c:extLst>
        </c:ser>
        <c:dLbls>
          <c:showLegendKey val="0"/>
          <c:showVal val="0"/>
          <c:showCatName val="0"/>
          <c:showSerName val="0"/>
          <c:showPercent val="0"/>
          <c:showBubbleSize val="0"/>
        </c:dLbls>
        <c:gapWidth val="100"/>
        <c:axId val="1148574351"/>
        <c:axId val="1148582255"/>
      </c:barChart>
      <c:valAx>
        <c:axId val="1148582255"/>
        <c:scaling>
          <c:orientation val="minMax"/>
        </c:scaling>
        <c:delete val="0"/>
        <c:axPos val="b"/>
        <c:majorGridlines/>
        <c:numFmt formatCode="0%" sourceLinked="1"/>
        <c:majorTickMark val="out"/>
        <c:minorTickMark val="none"/>
        <c:tickLblPos val="nextTo"/>
        <c:crossAx val="1148574351"/>
        <c:crosses val="autoZero"/>
        <c:crossBetween val="between"/>
      </c:valAx>
      <c:catAx>
        <c:axId val="1148574351"/>
        <c:scaling>
          <c:orientation val="minMax"/>
        </c:scaling>
        <c:delete val="0"/>
        <c:axPos val="l"/>
        <c:numFmt formatCode="General" sourceLinked="1"/>
        <c:majorTickMark val="out"/>
        <c:minorTickMark val="none"/>
        <c:tickLblPos val="nextTo"/>
        <c:crossAx val="1148582255"/>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MX"/>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lang="es-MX" sz="1400" b="0" i="0" u="none" strike="noStrike" kern="1200" spc="0" baseline="0">
                <a:solidFill>
                  <a:sysClr val="windowText" lastClr="000000">
                    <a:lumMod val="65000"/>
                    <a:lumOff val="35000"/>
                  </a:sysClr>
                </a:solidFill>
                <a:latin typeface="+mn-lt"/>
                <a:ea typeface="+mn-ea"/>
                <a:cs typeface="+mn-cs"/>
              </a:defRPr>
            </a:pPr>
            <a:r>
              <a:rPr lang="es-MX" sz="1400" b="0" i="0" u="none" strike="noStrike" kern="1200" spc="0" baseline="0">
                <a:solidFill>
                  <a:sysClr val="windowText" lastClr="000000">
                    <a:lumMod val="65000"/>
                    <a:lumOff val="35000"/>
                  </a:sysClr>
                </a:solidFill>
                <a:latin typeface="+mn-lt"/>
                <a:ea typeface="+mn-ea"/>
                <a:cs typeface="+mn-cs"/>
              </a:rPr>
              <a:t>Sexo</a:t>
            </a:r>
          </a:p>
        </c:rich>
      </c:tx>
      <c:overlay val="0"/>
      <c:spPr>
        <a:noFill/>
        <a:ln>
          <a:noFill/>
        </a:ln>
        <a:effectLst/>
      </c:spPr>
    </c:title>
    <c:autoTitleDeleted val="0"/>
    <c:plotArea>
      <c:layout/>
      <c:pieChart>
        <c:varyColors val="1"/>
        <c:ser>
          <c:idx val="0"/>
          <c:order val="0"/>
          <c:dPt>
            <c:idx val="0"/>
            <c:bubble3D val="0"/>
            <c:spPr>
              <a:gradFill rotWithShape="1">
                <a:gsLst>
                  <a:gs pos="0">
                    <a:schemeClr val="accent3">
                      <a:satMod val="103000"/>
                      <a:lumMod val="102000"/>
                      <a:tint val="94000"/>
                    </a:schemeClr>
                  </a:gs>
                  <a:gs pos="50000">
                    <a:schemeClr val="accent3">
                      <a:satMod val="110000"/>
                      <a:lumMod val="100000"/>
                      <a:shade val="100000"/>
                    </a:schemeClr>
                  </a:gs>
                  <a:gs pos="100000">
                    <a:schemeClr val="accent3">
                      <a:lumMod val="99000"/>
                      <a:satMod val="120000"/>
                      <a:shade val="78000"/>
                    </a:schemeClr>
                  </a:gs>
                </a:gsLst>
                <a:lin ang="5400000" scaled="0"/>
              </a:gradFill>
              <a:ln>
                <a:noFill/>
              </a:ln>
              <a:effectLst/>
            </c:spPr>
            <c:extLst>
              <c:ext xmlns:c16="http://schemas.microsoft.com/office/drawing/2014/chart" uri="{C3380CC4-5D6E-409C-BE32-E72D297353CC}">
                <c16:uniqueId val="{00000001-4C61-4E38-8565-25ED90042795}"/>
              </c:ext>
            </c:extLst>
          </c:dPt>
          <c:dPt>
            <c:idx val="1"/>
            <c:bubble3D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extLst>
              <c:ext xmlns:c16="http://schemas.microsoft.com/office/drawing/2014/chart" uri="{C3380CC4-5D6E-409C-BE32-E72D297353CC}">
                <c16:uniqueId val="{00000003-4C61-4E38-8565-25ED90042795}"/>
              </c:ext>
            </c:extLst>
          </c:dPt>
          <c:dPt>
            <c:idx val="2"/>
            <c:bubble3D val="0"/>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c:spPr>
            <c:extLst>
              <c:ext xmlns:c16="http://schemas.microsoft.com/office/drawing/2014/chart" uri="{C3380CC4-5D6E-409C-BE32-E72D297353CC}">
                <c16:uniqueId val="{00000005-4C61-4E38-8565-25ED90042795}"/>
              </c:ext>
            </c:extLst>
          </c:dPt>
          <c:dLbls>
            <c:dLbl>
              <c:idx val="0"/>
              <c:layout>
                <c:manualLayout>
                  <c:x val="-5.2322577324893212E-2"/>
                  <c:y val="2.0758912920477265E-2"/>
                </c:manualLayout>
              </c:layout>
              <c:dLblPos val="bestFi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1-4C61-4E38-8565-25ED90042795}"/>
                </c:ext>
              </c:extLst>
            </c:dLbl>
            <c:dLbl>
              <c:idx val="1"/>
              <c:layout>
                <c:manualLayout>
                  <c:x val="7.063398120986511E-2"/>
                  <c:y val="2.4367088251626642E-2"/>
                </c:manualLayout>
              </c:layout>
              <c:dLblPos val="bestFi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3-4C61-4E38-8565-25ED90042795}"/>
                </c:ext>
              </c:extLst>
            </c:dLbl>
            <c:dLbl>
              <c:idx val="2"/>
              <c:layout>
                <c:manualLayout>
                  <c:x val="-6.919870310328867E-2"/>
                  <c:y val="-0.14934238820486997"/>
                </c:manualLayout>
              </c:layout>
              <c:dLblPos val="bestFi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5-4C61-4E38-8565-25ED90042795}"/>
                </c:ext>
              </c:extLst>
            </c:dLbl>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2"/>
                    </a:solidFill>
                    <a:latin typeface="+mn-lt"/>
                    <a:ea typeface="+mn-ea"/>
                    <a:cs typeface="+mn-cs"/>
                  </a:defRPr>
                </a:pPr>
                <a:endParaRPr lang="es-MX"/>
              </a:p>
            </c:txPr>
            <c:dLblPos val="inEnd"/>
            <c:showLegendKey val="0"/>
            <c:showVal val="0"/>
            <c:showCatName val="0"/>
            <c:showSerName val="0"/>
            <c:showPercent val="1"/>
            <c:showBubbleSize val="0"/>
            <c:showLeaderLines val="1"/>
            <c:leaderLines>
              <c:spPr>
                <a:ln w="9525">
                  <a:solidFill>
                    <a:schemeClr val="tx2">
                      <a:lumMod val="35000"/>
                      <a:lumOff val="65000"/>
                    </a:schemeClr>
                  </a:solidFill>
                </a:ln>
                <a:effectLst/>
              </c:spPr>
            </c:leaderLines>
            <c:extLst>
              <c:ext xmlns:c15="http://schemas.microsoft.com/office/drawing/2012/chart" uri="{CE6537A1-D6FC-4f65-9D91-7224C49458BB}"/>
            </c:extLst>
          </c:dLbls>
          <c:cat>
            <c:strRef>
              <c:f>'EESU datos'!$H$18:$K$18</c:f>
              <c:strCache>
                <c:ptCount val="4"/>
                <c:pt idx="0">
                  <c:v>No contesto</c:v>
                </c:pt>
                <c:pt idx="1">
                  <c:v>Femenino</c:v>
                </c:pt>
                <c:pt idx="2">
                  <c:v>Masculino</c:v>
                </c:pt>
                <c:pt idx="3">
                  <c:v>Otro</c:v>
                </c:pt>
              </c:strCache>
            </c:strRef>
          </c:cat>
          <c:val>
            <c:numRef>
              <c:f>'EESU datos'!$H$19:$K$19</c:f>
              <c:numCache>
                <c:formatCode>0%</c:formatCode>
                <c:ptCount val="4"/>
                <c:pt idx="0">
                  <c:v>0</c:v>
                </c:pt>
                <c:pt idx="1">
                  <c:v>0</c:v>
                </c:pt>
                <c:pt idx="2">
                  <c:v>0</c:v>
                </c:pt>
                <c:pt idx="3">
                  <c:v>0</c:v>
                </c:pt>
              </c:numCache>
            </c:numRef>
          </c:val>
          <c:extLst>
            <c:ext xmlns:c16="http://schemas.microsoft.com/office/drawing/2014/chart" uri="{C3380CC4-5D6E-409C-BE32-E72D297353CC}">
              <c16:uniqueId val="{00000006-4C61-4E38-8565-25ED90042795}"/>
            </c:ext>
          </c:extLst>
        </c:ser>
        <c:dLbls>
          <c:dLblPos val="inEnd"/>
          <c:showLegendKey val="0"/>
          <c:showVal val="0"/>
          <c:showCatName val="0"/>
          <c:showSerName val="0"/>
          <c:showPercent val="1"/>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s-MX"/>
        </a:p>
      </c:txPr>
    </c:legend>
    <c:plotVisOnly val="1"/>
    <c:dispBlanksAs val="gap"/>
    <c:showDLblsOverMax val="0"/>
  </c:chart>
  <c:spPr>
    <a:solidFill>
      <a:schemeClr val="bg1"/>
    </a:solidFill>
    <a:ln w="9525" cap="flat" cmpd="sng" algn="ctr">
      <a:solidFill>
        <a:schemeClr val="tx2">
          <a:lumMod val="15000"/>
          <a:lumOff val="85000"/>
        </a:schemeClr>
      </a:solidFill>
      <a:round/>
    </a:ln>
    <a:effectLst/>
  </c:spPr>
  <c:txPr>
    <a:bodyPr/>
    <a:lstStyle/>
    <a:p>
      <a:pPr>
        <a:defRPr/>
      </a:pPr>
      <a:endParaRPr lang="es-MX"/>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65000"/>
                    <a:lumOff val="35000"/>
                  </a:schemeClr>
                </a:solidFill>
                <a:latin typeface="+mn-lt"/>
                <a:ea typeface="+mn-ea"/>
                <a:cs typeface="+mn-cs"/>
              </a:defRPr>
            </a:pPr>
            <a:r>
              <a:rPr lang="es-MX"/>
              <a:t>¿Recomendarías nuestras colecciones y servicios a otras personas?</a:t>
            </a:r>
          </a:p>
        </c:rich>
      </c:tx>
      <c:overlay val="0"/>
      <c:spPr>
        <a:noFill/>
        <a:ln>
          <a:noFill/>
        </a:ln>
        <a:effectLst/>
      </c:spPr>
    </c:title>
    <c:autoTitleDeleted val="0"/>
    <c:plotArea>
      <c:layout/>
      <c:pieChart>
        <c:varyColors val="1"/>
        <c:ser>
          <c:idx val="0"/>
          <c:order val="0"/>
          <c:dPt>
            <c:idx val="0"/>
            <c:bubble3D val="0"/>
            <c:spPr>
              <a:solidFill>
                <a:schemeClr val="accent1"/>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1-0F19-4006-BDC9-45C195F405C9}"/>
              </c:ext>
            </c:extLst>
          </c:dPt>
          <c:dPt>
            <c:idx val="1"/>
            <c:bubble3D val="0"/>
            <c:spPr>
              <a:solidFill>
                <a:schemeClr val="accent2"/>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3-0F19-4006-BDC9-45C195F405C9}"/>
              </c:ext>
            </c:extLst>
          </c:dPt>
          <c:dLbls>
            <c:spPr>
              <a:noFill/>
              <a:ln>
                <a:noFill/>
              </a:ln>
              <a:effectLst/>
            </c:spPr>
            <c:txPr>
              <a:bodyPr rot="0" spcFirstLastPara="1" vertOverflow="ellipsis" vert="horz" wrap="square" lIns="38100" tIns="19050" rIns="38100" bIns="19050" anchor="ctr" anchorCtr="1">
                <a:spAutoFit/>
              </a:bodyPr>
              <a:lstStyle/>
              <a:p>
                <a:pPr>
                  <a:defRPr sz="1600" b="1" i="0" u="none" strike="noStrike" kern="1200" baseline="0">
                    <a:solidFill>
                      <a:sysClr val="windowText" lastClr="000000"/>
                    </a:solidFill>
                    <a:latin typeface="+mn-lt"/>
                    <a:ea typeface="+mn-ea"/>
                    <a:cs typeface="+mn-cs"/>
                  </a:defRPr>
                </a:pPr>
                <a:endParaRPr lang="es-MX"/>
              </a:p>
            </c:txPr>
            <c:dLblPos val="inEnd"/>
            <c:showLegendKey val="0"/>
            <c:showVal val="1"/>
            <c:showCatName val="0"/>
            <c:showSerName val="0"/>
            <c:showPercent val="0"/>
            <c:showBubbleSize val="0"/>
            <c:showLeaderLines val="1"/>
            <c:leaderLines>
              <c:spPr>
                <a:ln w="9525" cap="flat" cmpd="sng" algn="ctr">
                  <a:solidFill>
                    <a:schemeClr val="dk1">
                      <a:lumMod val="35000"/>
                      <a:lumOff val="65000"/>
                    </a:schemeClr>
                  </a:solidFill>
                  <a:round/>
                </a:ln>
                <a:effectLst/>
              </c:spPr>
            </c:leaderLines>
            <c:extLst>
              <c:ext xmlns:c15="http://schemas.microsoft.com/office/drawing/2012/chart" uri="{CE6537A1-D6FC-4f65-9D91-7224C49458BB}"/>
            </c:extLst>
          </c:dLbls>
          <c:cat>
            <c:strRef>
              <c:f>'EESU datos'!$D$17:$E$17</c:f>
              <c:strCache>
                <c:ptCount val="2"/>
                <c:pt idx="0">
                  <c:v>SI</c:v>
                </c:pt>
                <c:pt idx="1">
                  <c:v>NO</c:v>
                </c:pt>
              </c:strCache>
            </c:strRef>
          </c:cat>
          <c:val>
            <c:numRef>
              <c:f>'EESU datos'!$D$16:$E$16</c:f>
              <c:numCache>
                <c:formatCode>0</c:formatCode>
                <c:ptCount val="2"/>
                <c:pt idx="0">
                  <c:v>0</c:v>
                </c:pt>
                <c:pt idx="1">
                  <c:v>0</c:v>
                </c:pt>
              </c:numCache>
            </c:numRef>
          </c:val>
          <c:extLst>
            <c:ext xmlns:c16="http://schemas.microsoft.com/office/drawing/2014/chart" uri="{C3380CC4-5D6E-409C-BE32-E72D297353CC}">
              <c16:uniqueId val="{00000000-B569-4204-8527-B9B1754D35D6}"/>
            </c:ext>
          </c:extLst>
        </c:ser>
        <c:dLbls>
          <c:dLblPos val="inEnd"/>
          <c:showLegendKey val="0"/>
          <c:showVal val="1"/>
          <c:showCatName val="0"/>
          <c:showSerName val="0"/>
          <c:showPercent val="0"/>
          <c:showBubbleSize val="0"/>
          <c:showLeaderLines val="1"/>
        </c:dLbls>
        <c:firstSliceAng val="0"/>
      </c:pieChart>
      <c:spPr>
        <a:noFill/>
        <a:ln>
          <a:noFill/>
        </a:ln>
        <a:effectLst/>
      </c:spPr>
    </c:plotArea>
    <c:legend>
      <c:legendPos val="b"/>
      <c:layout>
        <c:manualLayout>
          <c:xMode val="edge"/>
          <c:yMode val="edge"/>
          <c:x val="0.43400329430635498"/>
          <c:y val="0.9027883508244523"/>
          <c:w val="0.31460214871668357"/>
          <c:h val="7.1713643340452923E-2"/>
        </c:manualLayout>
      </c:layout>
      <c:overlay val="0"/>
      <c:spPr>
        <a:solidFill>
          <a:schemeClr val="lt1">
            <a:alpha val="78000"/>
          </a:schemeClr>
        </a:solidFill>
        <a:ln>
          <a:noFill/>
        </a:ln>
        <a:effectLst/>
      </c:spPr>
      <c:txPr>
        <a:bodyPr rot="0" spcFirstLastPara="1" vertOverflow="ellipsis" vert="horz" wrap="square" anchor="ctr" anchorCtr="1"/>
        <a:lstStyle/>
        <a:p>
          <a:pPr rtl="0">
            <a:defRPr sz="1800" b="0" i="0" u="none" strike="noStrike" kern="1200" baseline="0">
              <a:solidFill>
                <a:schemeClr val="dk1">
                  <a:lumMod val="65000"/>
                  <a:lumOff val="35000"/>
                </a:schemeClr>
              </a:solidFill>
              <a:latin typeface="+mn-lt"/>
              <a:ea typeface="+mn-ea"/>
              <a:cs typeface="+mn-cs"/>
            </a:defRPr>
          </a:pPr>
          <a:endParaRPr lang="es-MX"/>
        </a:p>
      </c:txPr>
    </c:legend>
    <c:plotVisOnly val="1"/>
    <c:dispBlanksAs val="gap"/>
    <c:showDLblsOverMax val="0"/>
  </c:chart>
  <c:spPr>
    <a:pattFill prst="dkDnDiag">
      <a:fgClr>
        <a:schemeClr val="lt1">
          <a:lumMod val="95000"/>
        </a:schemeClr>
      </a:fgClr>
      <a:bgClr>
        <a:schemeClr val="lt1"/>
      </a:bgClr>
    </a:pattFill>
    <a:ln w="9525" cap="flat" cmpd="sng" algn="ctr">
      <a:solidFill>
        <a:schemeClr val="tx1"/>
      </a:solidFill>
      <a:round/>
    </a:ln>
    <a:effectLst/>
  </c:spPr>
  <c:txPr>
    <a:bodyPr/>
    <a:lstStyle/>
    <a:p>
      <a:pPr>
        <a:defRPr/>
      </a:pPr>
      <a:endParaRPr lang="es-MX"/>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MX"/>
        </a:p>
      </c:txPr>
    </c:title>
    <c:autoTitleDeleted val="0"/>
    <c:plotArea>
      <c:layout/>
      <c:barChart>
        <c:barDir val="bar"/>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600" b="0" i="0" u="none" strike="noStrike" kern="1200" baseline="0">
                    <a:solidFill>
                      <a:schemeClr val="tx1">
                        <a:lumMod val="75000"/>
                        <a:lumOff val="25000"/>
                      </a:schemeClr>
                    </a:solidFill>
                    <a:latin typeface="+mn-lt"/>
                    <a:ea typeface="+mn-ea"/>
                    <a:cs typeface="+mn-cs"/>
                  </a:defRPr>
                </a:pPr>
                <a:endParaRPr lang="es-MX"/>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Colecciones'!$C$9:$C$20</c:f>
              <c:strCache>
                <c:ptCount val="12"/>
                <c:pt idx="0">
                  <c:v>AGOSTO</c:v>
                </c:pt>
                <c:pt idx="1">
                  <c:v>SEPTIEMBRE</c:v>
                </c:pt>
                <c:pt idx="2">
                  <c:v>OCTUBRE</c:v>
                </c:pt>
                <c:pt idx="3">
                  <c:v>NOVIEMBRE</c:v>
                </c:pt>
                <c:pt idx="4">
                  <c:v>DICIEMBRE</c:v>
                </c:pt>
                <c:pt idx="5">
                  <c:v>ENERO </c:v>
                </c:pt>
                <c:pt idx="6">
                  <c:v>FEBRERO</c:v>
                </c:pt>
                <c:pt idx="7">
                  <c:v>MARZO</c:v>
                </c:pt>
                <c:pt idx="8">
                  <c:v>ABRIL</c:v>
                </c:pt>
                <c:pt idx="9">
                  <c:v>MAYO</c:v>
                </c:pt>
                <c:pt idx="10">
                  <c:v>JUNIO</c:v>
                </c:pt>
                <c:pt idx="11">
                  <c:v>JULIO</c:v>
                </c:pt>
              </c:strCache>
            </c:strRef>
          </c:cat>
          <c:val>
            <c:numRef>
              <c:f>'Indicadores Colecciones'!$F$9:$F$20</c:f>
              <c:numCache>
                <c:formatCode>0.00%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A39B-441C-83CB-06F186217443}"/>
            </c:ext>
          </c:extLst>
        </c:ser>
        <c:dLbls>
          <c:showLegendKey val="0"/>
          <c:showVal val="0"/>
          <c:showCatName val="0"/>
          <c:showSerName val="0"/>
          <c:showPercent val="0"/>
          <c:showBubbleSize val="0"/>
        </c:dLbls>
        <c:gapWidth val="219"/>
        <c:axId val="1864677471"/>
        <c:axId val="1864681631"/>
      </c:barChart>
      <c:catAx>
        <c:axId val="1864677471"/>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1864681631"/>
        <c:crosses val="autoZero"/>
        <c:auto val="1"/>
        <c:lblAlgn val="ctr"/>
        <c:lblOffset val="100"/>
        <c:noMultiLvlLbl val="0"/>
      </c:catAx>
      <c:valAx>
        <c:axId val="1864681631"/>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1864677471"/>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MX"/>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MX"/>
        </a:p>
      </c:txPr>
    </c:title>
    <c:autoTitleDeleted val="0"/>
    <c:plotArea>
      <c:layout/>
      <c:lineChart>
        <c:grouping val="standard"/>
        <c:varyColors val="0"/>
        <c:ser>
          <c:idx val="0"/>
          <c:order val="0"/>
          <c:tx>
            <c:strRef>
              <c:f>'Indicadores Servicios'!$C$10</c:f>
              <c:strCache>
                <c:ptCount val="1"/>
                <c:pt idx="0">
                  <c:v>Préstamo a domicilio</c:v>
                </c:pt>
              </c:strCache>
            </c:strRef>
          </c:tx>
          <c:spPr>
            <a:ln w="34925" cap="rnd">
              <a:solidFill>
                <a:schemeClr val="accent1"/>
              </a:solidFill>
              <a:round/>
            </a:ln>
            <a:effectLst>
              <a:outerShdw blurRad="57150" dist="19050" dir="5400000" algn="ctr" rotWithShape="0">
                <a:srgbClr val="000000">
                  <a:alpha val="63000"/>
                </a:srgbClr>
              </a:outerShdw>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MX"/>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'Indicadores Servicios'!$D$9:$O$9</c:f>
              <c:strCache>
                <c:ptCount val="12"/>
                <c:pt idx="0">
                  <c:v>Agosto</c:v>
                </c:pt>
                <c:pt idx="1">
                  <c:v>Septiembre</c:v>
                </c:pt>
                <c:pt idx="2">
                  <c:v>Octubre</c:v>
                </c:pt>
                <c:pt idx="3">
                  <c:v>Noviembre</c:v>
                </c:pt>
                <c:pt idx="4">
                  <c:v>Diciembre</c:v>
                </c:pt>
                <c:pt idx="5">
                  <c:v>Enero</c:v>
                </c:pt>
                <c:pt idx="6">
                  <c:v>Febrero</c:v>
                </c:pt>
                <c:pt idx="7">
                  <c:v>Marzo</c:v>
                </c:pt>
                <c:pt idx="8">
                  <c:v>Abril</c:v>
                </c:pt>
                <c:pt idx="9">
                  <c:v>Mayo</c:v>
                </c:pt>
                <c:pt idx="10">
                  <c:v>Junio</c:v>
                </c:pt>
                <c:pt idx="11">
                  <c:v>Julio</c:v>
                </c:pt>
              </c:strCache>
            </c:strRef>
          </c:cat>
          <c:val>
            <c:numRef>
              <c:f>'Indicadores Servicios'!$D$10:$O$10</c:f>
              <c:numCache>
                <c:formatCode>0%</c:formatCode>
                <c:ptCount val="12"/>
              </c:numCache>
            </c:numRef>
          </c:val>
          <c:smooth val="0"/>
          <c:extLst>
            <c:ext xmlns:c16="http://schemas.microsoft.com/office/drawing/2014/chart" uri="{C3380CC4-5D6E-409C-BE32-E72D297353CC}">
              <c16:uniqueId val="{00000000-A5C9-467D-92FC-754C84DC0B8E}"/>
            </c:ext>
          </c:extLst>
        </c:ser>
        <c:dLbls>
          <c:showLegendKey val="0"/>
          <c:showVal val="0"/>
          <c:showCatName val="0"/>
          <c:showSerName val="0"/>
          <c:showPercent val="0"/>
          <c:showBubbleSize val="0"/>
        </c:dLbls>
        <c:smooth val="0"/>
        <c:axId val="195773359"/>
        <c:axId val="195778767"/>
      </c:lineChart>
      <c:catAx>
        <c:axId val="195773359"/>
        <c:scaling>
          <c:orientation val="minMax"/>
        </c:scaling>
        <c:delete val="0"/>
        <c:axPos val="b"/>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crossAx val="195778767"/>
        <c:crosses val="autoZero"/>
        <c:auto val="1"/>
        <c:lblAlgn val="ctr"/>
        <c:lblOffset val="100"/>
        <c:noMultiLvlLbl val="0"/>
      </c:catAx>
      <c:valAx>
        <c:axId val="195778767"/>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crossAx val="19577335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MX"/>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MX"/>
        </a:p>
      </c:txPr>
    </c:title>
    <c:autoTitleDeleted val="0"/>
    <c:plotArea>
      <c:layout/>
      <c:lineChart>
        <c:grouping val="standard"/>
        <c:varyColors val="0"/>
        <c:ser>
          <c:idx val="1"/>
          <c:order val="0"/>
          <c:tx>
            <c:strRef>
              <c:f>'Indicadores Servicios'!$C$13</c:f>
              <c:strCache>
                <c:ptCount val="1"/>
                <c:pt idx="0">
                  <c:v>Préstamo en reserva</c:v>
                </c:pt>
              </c:strCache>
            </c:strRef>
          </c:tx>
          <c:spPr>
            <a:ln w="34925" cap="rnd">
              <a:solidFill>
                <a:schemeClr val="accent2"/>
              </a:solidFill>
              <a:round/>
            </a:ln>
            <a:effectLst>
              <a:outerShdw blurRad="57150" dist="19050" dir="5400000" algn="ctr" rotWithShape="0">
                <a:srgbClr val="000000">
                  <a:alpha val="63000"/>
                </a:srgbClr>
              </a:outerShdw>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MX"/>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'Indicadores Servicios'!$D$9:$O$9</c:f>
              <c:strCache>
                <c:ptCount val="12"/>
                <c:pt idx="0">
                  <c:v>Agosto</c:v>
                </c:pt>
                <c:pt idx="1">
                  <c:v>Septiembre</c:v>
                </c:pt>
                <c:pt idx="2">
                  <c:v>Octubre</c:v>
                </c:pt>
                <c:pt idx="3">
                  <c:v>Noviembre</c:v>
                </c:pt>
                <c:pt idx="4">
                  <c:v>Diciembre</c:v>
                </c:pt>
                <c:pt idx="5">
                  <c:v>Enero</c:v>
                </c:pt>
                <c:pt idx="6">
                  <c:v>Febrero</c:v>
                </c:pt>
                <c:pt idx="7">
                  <c:v>Marzo</c:v>
                </c:pt>
                <c:pt idx="8">
                  <c:v>Abril</c:v>
                </c:pt>
                <c:pt idx="9">
                  <c:v>Mayo</c:v>
                </c:pt>
                <c:pt idx="10">
                  <c:v>Junio</c:v>
                </c:pt>
                <c:pt idx="11">
                  <c:v>Julio</c:v>
                </c:pt>
              </c:strCache>
            </c:strRef>
          </c:cat>
          <c:val>
            <c:numRef>
              <c:f>'Indicadores Servicios'!$D$13:$O$13</c:f>
              <c:numCache>
                <c:formatCode>0%</c:formatCode>
                <c:ptCount val="12"/>
              </c:numCache>
            </c:numRef>
          </c:val>
          <c:smooth val="0"/>
          <c:extLst>
            <c:ext xmlns:c16="http://schemas.microsoft.com/office/drawing/2014/chart" uri="{C3380CC4-5D6E-409C-BE32-E72D297353CC}">
              <c16:uniqueId val="{00000000-1617-4B9A-8C3B-5ABE500CEA6E}"/>
            </c:ext>
          </c:extLst>
        </c:ser>
        <c:dLbls>
          <c:dLblPos val="t"/>
          <c:showLegendKey val="0"/>
          <c:showVal val="1"/>
          <c:showCatName val="0"/>
          <c:showSerName val="0"/>
          <c:showPercent val="0"/>
          <c:showBubbleSize val="0"/>
        </c:dLbls>
        <c:smooth val="0"/>
        <c:axId val="195773359"/>
        <c:axId val="195778767"/>
      </c:lineChart>
      <c:catAx>
        <c:axId val="195773359"/>
        <c:scaling>
          <c:orientation val="minMax"/>
        </c:scaling>
        <c:delete val="0"/>
        <c:axPos val="b"/>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crossAx val="195778767"/>
        <c:crosses val="autoZero"/>
        <c:auto val="1"/>
        <c:lblAlgn val="ctr"/>
        <c:lblOffset val="100"/>
        <c:noMultiLvlLbl val="0"/>
      </c:catAx>
      <c:valAx>
        <c:axId val="195778767"/>
        <c:scaling>
          <c:orientation val="minMax"/>
          <c:max val="1"/>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crossAx val="19577335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MX"/>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MX"/>
        </a:p>
      </c:txPr>
    </c:title>
    <c:autoTitleDeleted val="0"/>
    <c:plotArea>
      <c:layout/>
      <c:lineChart>
        <c:grouping val="standard"/>
        <c:varyColors val="0"/>
        <c:ser>
          <c:idx val="1"/>
          <c:order val="0"/>
          <c:tx>
            <c:strRef>
              <c:f>'Indicadores Servicios'!$C$14</c:f>
              <c:strCache>
                <c:ptCount val="1"/>
                <c:pt idx="0">
                  <c:v>Cubículos de estudio y/o lectura</c:v>
                </c:pt>
              </c:strCache>
            </c:strRef>
          </c:tx>
          <c:spPr>
            <a:ln w="34925" cap="rnd">
              <a:solidFill>
                <a:schemeClr val="accent2"/>
              </a:solidFill>
              <a:round/>
            </a:ln>
            <a:effectLst>
              <a:outerShdw blurRad="57150" dist="19050" dir="5400000" algn="ctr" rotWithShape="0">
                <a:srgbClr val="000000">
                  <a:alpha val="63000"/>
                </a:srgbClr>
              </a:outerShdw>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MX"/>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'Indicadores Servicios'!$D$9:$O$9</c:f>
              <c:strCache>
                <c:ptCount val="12"/>
                <c:pt idx="0">
                  <c:v>Agosto</c:v>
                </c:pt>
                <c:pt idx="1">
                  <c:v>Septiembre</c:v>
                </c:pt>
                <c:pt idx="2">
                  <c:v>Octubre</c:v>
                </c:pt>
                <c:pt idx="3">
                  <c:v>Noviembre</c:v>
                </c:pt>
                <c:pt idx="4">
                  <c:v>Diciembre</c:v>
                </c:pt>
                <c:pt idx="5">
                  <c:v>Enero</c:v>
                </c:pt>
                <c:pt idx="6">
                  <c:v>Febrero</c:v>
                </c:pt>
                <c:pt idx="7">
                  <c:v>Marzo</c:v>
                </c:pt>
                <c:pt idx="8">
                  <c:v>Abril</c:v>
                </c:pt>
                <c:pt idx="9">
                  <c:v>Mayo</c:v>
                </c:pt>
                <c:pt idx="10">
                  <c:v>Junio</c:v>
                </c:pt>
                <c:pt idx="11">
                  <c:v>Julio</c:v>
                </c:pt>
              </c:strCache>
            </c:strRef>
          </c:cat>
          <c:val>
            <c:numRef>
              <c:f>'Indicadores Servicios'!$D$14:$O$14</c:f>
              <c:numCache>
                <c:formatCode>0%</c:formatCode>
                <c:ptCount val="12"/>
              </c:numCache>
            </c:numRef>
          </c:val>
          <c:smooth val="0"/>
          <c:extLst>
            <c:ext xmlns:c16="http://schemas.microsoft.com/office/drawing/2014/chart" uri="{C3380CC4-5D6E-409C-BE32-E72D297353CC}">
              <c16:uniqueId val="{00000000-E9FF-4B84-95CC-3D8672CBEC21}"/>
            </c:ext>
          </c:extLst>
        </c:ser>
        <c:dLbls>
          <c:dLblPos val="t"/>
          <c:showLegendKey val="0"/>
          <c:showVal val="1"/>
          <c:showCatName val="0"/>
          <c:showSerName val="0"/>
          <c:showPercent val="0"/>
          <c:showBubbleSize val="0"/>
        </c:dLbls>
        <c:smooth val="0"/>
        <c:axId val="195773359"/>
        <c:axId val="195778767"/>
      </c:lineChart>
      <c:catAx>
        <c:axId val="195773359"/>
        <c:scaling>
          <c:orientation val="minMax"/>
        </c:scaling>
        <c:delete val="0"/>
        <c:axPos val="b"/>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crossAx val="195778767"/>
        <c:crosses val="autoZero"/>
        <c:auto val="1"/>
        <c:lblAlgn val="ctr"/>
        <c:lblOffset val="100"/>
        <c:noMultiLvlLbl val="0"/>
      </c:catAx>
      <c:valAx>
        <c:axId val="195778767"/>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crossAx val="19577335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MX"/>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MX"/>
        </a:p>
      </c:txPr>
    </c:title>
    <c:autoTitleDeleted val="0"/>
    <c:plotArea>
      <c:layout/>
      <c:lineChart>
        <c:grouping val="standard"/>
        <c:varyColors val="0"/>
        <c:ser>
          <c:idx val="1"/>
          <c:order val="0"/>
          <c:tx>
            <c:strRef>
              <c:f>'Indicadores Servicios'!$C$15</c:f>
              <c:strCache>
                <c:ptCount val="1"/>
                <c:pt idx="0">
                  <c:v>Formación de usuarios</c:v>
                </c:pt>
              </c:strCache>
            </c:strRef>
          </c:tx>
          <c:spPr>
            <a:ln w="34925" cap="rnd">
              <a:solidFill>
                <a:schemeClr val="accent2"/>
              </a:solidFill>
              <a:round/>
            </a:ln>
            <a:effectLst>
              <a:outerShdw blurRad="57150" dist="19050" dir="5400000" algn="ctr" rotWithShape="0">
                <a:srgbClr val="000000">
                  <a:alpha val="63000"/>
                </a:srgbClr>
              </a:outerShdw>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MX"/>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'Indicadores Servicios'!$D$9:$O$9</c:f>
              <c:strCache>
                <c:ptCount val="12"/>
                <c:pt idx="0">
                  <c:v>Agosto</c:v>
                </c:pt>
                <c:pt idx="1">
                  <c:v>Septiembre</c:v>
                </c:pt>
                <c:pt idx="2">
                  <c:v>Octubre</c:v>
                </c:pt>
                <c:pt idx="3">
                  <c:v>Noviembre</c:v>
                </c:pt>
                <c:pt idx="4">
                  <c:v>Diciembre</c:v>
                </c:pt>
                <c:pt idx="5">
                  <c:v>Enero</c:v>
                </c:pt>
                <c:pt idx="6">
                  <c:v>Febrero</c:v>
                </c:pt>
                <c:pt idx="7">
                  <c:v>Marzo</c:v>
                </c:pt>
                <c:pt idx="8">
                  <c:v>Abril</c:v>
                </c:pt>
                <c:pt idx="9">
                  <c:v>Mayo</c:v>
                </c:pt>
                <c:pt idx="10">
                  <c:v>Junio</c:v>
                </c:pt>
                <c:pt idx="11">
                  <c:v>Julio</c:v>
                </c:pt>
              </c:strCache>
            </c:strRef>
          </c:cat>
          <c:val>
            <c:numRef>
              <c:f>'Indicadores Servicios'!$D$15:$O$15</c:f>
              <c:numCache>
                <c:formatCode>0%</c:formatCode>
                <c:ptCount val="12"/>
              </c:numCache>
            </c:numRef>
          </c:val>
          <c:smooth val="0"/>
          <c:extLst>
            <c:ext xmlns:c16="http://schemas.microsoft.com/office/drawing/2014/chart" uri="{C3380CC4-5D6E-409C-BE32-E72D297353CC}">
              <c16:uniqueId val="{00000000-1DFE-4560-AB28-CDF57E11BBAA}"/>
            </c:ext>
          </c:extLst>
        </c:ser>
        <c:dLbls>
          <c:showLegendKey val="0"/>
          <c:showVal val="0"/>
          <c:showCatName val="0"/>
          <c:showSerName val="0"/>
          <c:showPercent val="0"/>
          <c:showBubbleSize val="0"/>
        </c:dLbls>
        <c:smooth val="0"/>
        <c:axId val="195773359"/>
        <c:axId val="195778767"/>
      </c:lineChart>
      <c:catAx>
        <c:axId val="195773359"/>
        <c:scaling>
          <c:orientation val="minMax"/>
        </c:scaling>
        <c:delete val="0"/>
        <c:axPos val="b"/>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crossAx val="195778767"/>
        <c:crosses val="autoZero"/>
        <c:auto val="1"/>
        <c:lblAlgn val="ctr"/>
        <c:lblOffset val="100"/>
        <c:noMultiLvlLbl val="0"/>
      </c:catAx>
      <c:valAx>
        <c:axId val="195778767"/>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crossAx val="19577335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MX"/>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MX"/>
        </a:p>
      </c:txPr>
    </c:title>
    <c:autoTitleDeleted val="0"/>
    <c:plotArea>
      <c:layout/>
      <c:lineChart>
        <c:grouping val="standard"/>
        <c:varyColors val="0"/>
        <c:ser>
          <c:idx val="1"/>
          <c:order val="0"/>
          <c:tx>
            <c:strRef>
              <c:f>'Indicadores Servicios'!$C$16</c:f>
              <c:strCache>
                <c:ptCount val="1"/>
                <c:pt idx="0">
                  <c:v>Sala de computadoras</c:v>
                </c:pt>
              </c:strCache>
            </c:strRef>
          </c:tx>
          <c:spPr>
            <a:ln w="34925" cap="rnd">
              <a:solidFill>
                <a:schemeClr val="accent2"/>
              </a:solidFill>
              <a:round/>
            </a:ln>
            <a:effectLst>
              <a:outerShdw blurRad="57150" dist="19050" dir="5400000" algn="ctr" rotWithShape="0">
                <a:srgbClr val="000000">
                  <a:alpha val="63000"/>
                </a:srgbClr>
              </a:outerShdw>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MX"/>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'Indicadores Servicios'!$D$9:$O$9</c:f>
              <c:strCache>
                <c:ptCount val="12"/>
                <c:pt idx="0">
                  <c:v>Agosto</c:v>
                </c:pt>
                <c:pt idx="1">
                  <c:v>Septiembre</c:v>
                </c:pt>
                <c:pt idx="2">
                  <c:v>Octubre</c:v>
                </c:pt>
                <c:pt idx="3">
                  <c:v>Noviembre</c:v>
                </c:pt>
                <c:pt idx="4">
                  <c:v>Diciembre</c:v>
                </c:pt>
                <c:pt idx="5">
                  <c:v>Enero</c:v>
                </c:pt>
                <c:pt idx="6">
                  <c:v>Febrero</c:v>
                </c:pt>
                <c:pt idx="7">
                  <c:v>Marzo</c:v>
                </c:pt>
                <c:pt idx="8">
                  <c:v>Abril</c:v>
                </c:pt>
                <c:pt idx="9">
                  <c:v>Mayo</c:v>
                </c:pt>
                <c:pt idx="10">
                  <c:v>Junio</c:v>
                </c:pt>
                <c:pt idx="11">
                  <c:v>Julio</c:v>
                </c:pt>
              </c:strCache>
            </c:strRef>
          </c:cat>
          <c:val>
            <c:numRef>
              <c:f>'Indicadores Servicios'!$D$16:$O$16</c:f>
              <c:numCache>
                <c:formatCode>0%</c:formatCode>
                <c:ptCount val="12"/>
              </c:numCache>
            </c:numRef>
          </c:val>
          <c:smooth val="0"/>
          <c:extLst>
            <c:ext xmlns:c16="http://schemas.microsoft.com/office/drawing/2014/chart" uri="{C3380CC4-5D6E-409C-BE32-E72D297353CC}">
              <c16:uniqueId val="{00000000-9BBE-47D0-8FB5-47FB4B57B456}"/>
            </c:ext>
          </c:extLst>
        </c:ser>
        <c:dLbls>
          <c:showLegendKey val="0"/>
          <c:showVal val="0"/>
          <c:showCatName val="0"/>
          <c:showSerName val="0"/>
          <c:showPercent val="0"/>
          <c:showBubbleSize val="0"/>
        </c:dLbls>
        <c:smooth val="0"/>
        <c:axId val="195773359"/>
        <c:axId val="195778767"/>
      </c:lineChart>
      <c:catAx>
        <c:axId val="195773359"/>
        <c:scaling>
          <c:orientation val="minMax"/>
        </c:scaling>
        <c:delete val="0"/>
        <c:axPos val="b"/>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crossAx val="195778767"/>
        <c:crosses val="autoZero"/>
        <c:auto val="1"/>
        <c:lblAlgn val="ctr"/>
        <c:lblOffset val="100"/>
        <c:noMultiLvlLbl val="0"/>
      </c:catAx>
      <c:valAx>
        <c:axId val="195778767"/>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crossAx val="19577335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MX"/>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MX"/>
        </a:p>
      </c:txPr>
    </c:title>
    <c:autoTitleDeleted val="0"/>
    <c:plotArea>
      <c:layout/>
      <c:lineChart>
        <c:grouping val="standard"/>
        <c:varyColors val="0"/>
        <c:ser>
          <c:idx val="1"/>
          <c:order val="0"/>
          <c:tx>
            <c:strRef>
              <c:f>'Indicadores Servicios'!$C$17</c:f>
              <c:strCache>
                <c:ptCount val="1"/>
                <c:pt idx="0">
                  <c:v>Préstamo de lockers y/o casilleros</c:v>
                </c:pt>
              </c:strCache>
            </c:strRef>
          </c:tx>
          <c:spPr>
            <a:ln w="34925" cap="rnd">
              <a:solidFill>
                <a:schemeClr val="accent2"/>
              </a:solidFill>
              <a:round/>
            </a:ln>
            <a:effectLst>
              <a:outerShdw blurRad="57150" dist="19050" dir="5400000" algn="ctr" rotWithShape="0">
                <a:srgbClr val="000000">
                  <a:alpha val="63000"/>
                </a:srgbClr>
              </a:outerShdw>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MX"/>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'Indicadores Servicios'!$D$9:$O$9</c:f>
              <c:strCache>
                <c:ptCount val="12"/>
                <c:pt idx="0">
                  <c:v>Agosto</c:v>
                </c:pt>
                <c:pt idx="1">
                  <c:v>Septiembre</c:v>
                </c:pt>
                <c:pt idx="2">
                  <c:v>Octubre</c:v>
                </c:pt>
                <c:pt idx="3">
                  <c:v>Noviembre</c:v>
                </c:pt>
                <c:pt idx="4">
                  <c:v>Diciembre</c:v>
                </c:pt>
                <c:pt idx="5">
                  <c:v>Enero</c:v>
                </c:pt>
                <c:pt idx="6">
                  <c:v>Febrero</c:v>
                </c:pt>
                <c:pt idx="7">
                  <c:v>Marzo</c:v>
                </c:pt>
                <c:pt idx="8">
                  <c:v>Abril</c:v>
                </c:pt>
                <c:pt idx="9">
                  <c:v>Mayo</c:v>
                </c:pt>
                <c:pt idx="10">
                  <c:v>Junio</c:v>
                </c:pt>
                <c:pt idx="11">
                  <c:v>Julio</c:v>
                </c:pt>
              </c:strCache>
            </c:strRef>
          </c:cat>
          <c:val>
            <c:numRef>
              <c:f>'Indicadores Servicios'!$D$17:$O$17</c:f>
              <c:numCache>
                <c:formatCode>0%</c:formatCode>
                <c:ptCount val="12"/>
              </c:numCache>
            </c:numRef>
          </c:val>
          <c:smooth val="0"/>
          <c:extLst>
            <c:ext xmlns:c16="http://schemas.microsoft.com/office/drawing/2014/chart" uri="{C3380CC4-5D6E-409C-BE32-E72D297353CC}">
              <c16:uniqueId val="{00000000-BEDB-4EF3-80A4-4CAF7ACFA73A}"/>
            </c:ext>
          </c:extLst>
        </c:ser>
        <c:dLbls>
          <c:showLegendKey val="0"/>
          <c:showVal val="0"/>
          <c:showCatName val="0"/>
          <c:showSerName val="0"/>
          <c:showPercent val="0"/>
          <c:showBubbleSize val="0"/>
        </c:dLbls>
        <c:smooth val="0"/>
        <c:axId val="195773359"/>
        <c:axId val="195778767"/>
      </c:lineChart>
      <c:catAx>
        <c:axId val="195773359"/>
        <c:scaling>
          <c:orientation val="minMax"/>
        </c:scaling>
        <c:delete val="0"/>
        <c:axPos val="b"/>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crossAx val="195778767"/>
        <c:crosses val="autoZero"/>
        <c:auto val="1"/>
        <c:lblAlgn val="ctr"/>
        <c:lblOffset val="100"/>
        <c:noMultiLvlLbl val="0"/>
      </c:catAx>
      <c:valAx>
        <c:axId val="195778767"/>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crossAx val="19577335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MX"/>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MX"/>
        </a:p>
      </c:txPr>
    </c:title>
    <c:autoTitleDeleted val="0"/>
    <c:plotArea>
      <c:layout/>
      <c:lineChart>
        <c:grouping val="standard"/>
        <c:varyColors val="0"/>
        <c:ser>
          <c:idx val="1"/>
          <c:order val="0"/>
          <c:tx>
            <c:strRef>
              <c:f>'Indicadores Servicios'!$C$18</c:f>
              <c:strCache>
                <c:ptCount val="1"/>
                <c:pt idx="0">
                  <c:v>Fotocopiado</c:v>
                </c:pt>
              </c:strCache>
            </c:strRef>
          </c:tx>
          <c:spPr>
            <a:ln w="34925" cap="rnd">
              <a:solidFill>
                <a:schemeClr val="accent2"/>
              </a:solidFill>
              <a:round/>
            </a:ln>
            <a:effectLst>
              <a:outerShdw blurRad="57150" dist="19050" dir="5400000" algn="ctr" rotWithShape="0">
                <a:srgbClr val="000000">
                  <a:alpha val="63000"/>
                </a:srgbClr>
              </a:outerShdw>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MX"/>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'Indicadores Servicios'!$D$9:$O$9</c:f>
              <c:strCache>
                <c:ptCount val="12"/>
                <c:pt idx="0">
                  <c:v>Agosto</c:v>
                </c:pt>
                <c:pt idx="1">
                  <c:v>Septiembre</c:v>
                </c:pt>
                <c:pt idx="2">
                  <c:v>Octubre</c:v>
                </c:pt>
                <c:pt idx="3">
                  <c:v>Noviembre</c:v>
                </c:pt>
                <c:pt idx="4">
                  <c:v>Diciembre</c:v>
                </c:pt>
                <c:pt idx="5">
                  <c:v>Enero</c:v>
                </c:pt>
                <c:pt idx="6">
                  <c:v>Febrero</c:v>
                </c:pt>
                <c:pt idx="7">
                  <c:v>Marzo</c:v>
                </c:pt>
                <c:pt idx="8">
                  <c:v>Abril</c:v>
                </c:pt>
                <c:pt idx="9">
                  <c:v>Mayo</c:v>
                </c:pt>
                <c:pt idx="10">
                  <c:v>Junio</c:v>
                </c:pt>
                <c:pt idx="11">
                  <c:v>Julio</c:v>
                </c:pt>
              </c:strCache>
            </c:strRef>
          </c:cat>
          <c:val>
            <c:numRef>
              <c:f>'Indicadores Servicios'!$D$18:$O$18</c:f>
              <c:numCache>
                <c:formatCode>0%</c:formatCode>
                <c:ptCount val="12"/>
              </c:numCache>
            </c:numRef>
          </c:val>
          <c:smooth val="0"/>
          <c:extLst>
            <c:ext xmlns:c16="http://schemas.microsoft.com/office/drawing/2014/chart" uri="{C3380CC4-5D6E-409C-BE32-E72D297353CC}">
              <c16:uniqueId val="{00000000-8ECD-4447-87E1-CCE95B3E5B18}"/>
            </c:ext>
          </c:extLst>
        </c:ser>
        <c:dLbls>
          <c:showLegendKey val="0"/>
          <c:showVal val="0"/>
          <c:showCatName val="0"/>
          <c:showSerName val="0"/>
          <c:showPercent val="0"/>
          <c:showBubbleSize val="0"/>
        </c:dLbls>
        <c:smooth val="0"/>
        <c:axId val="195773359"/>
        <c:axId val="195778767"/>
      </c:lineChart>
      <c:catAx>
        <c:axId val="195773359"/>
        <c:scaling>
          <c:orientation val="minMax"/>
        </c:scaling>
        <c:delete val="0"/>
        <c:axPos val="b"/>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crossAx val="195778767"/>
        <c:crosses val="autoZero"/>
        <c:auto val="1"/>
        <c:lblAlgn val="ctr"/>
        <c:lblOffset val="100"/>
        <c:noMultiLvlLbl val="0"/>
      </c:catAx>
      <c:valAx>
        <c:axId val="195778767"/>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crossAx val="19577335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MX"/>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MX"/>
        </a:p>
      </c:txPr>
    </c:title>
    <c:autoTitleDeleted val="0"/>
    <c:plotArea>
      <c:layout/>
      <c:lineChart>
        <c:grouping val="standard"/>
        <c:varyColors val="0"/>
        <c:ser>
          <c:idx val="1"/>
          <c:order val="0"/>
          <c:tx>
            <c:strRef>
              <c:f>'Indicadores Servicios'!$C$19</c:f>
              <c:strCache>
                <c:ptCount val="1"/>
                <c:pt idx="0">
                  <c:v>Impresiones</c:v>
                </c:pt>
              </c:strCache>
            </c:strRef>
          </c:tx>
          <c:spPr>
            <a:ln w="34925" cap="rnd">
              <a:solidFill>
                <a:schemeClr val="accent2"/>
              </a:solidFill>
              <a:round/>
            </a:ln>
            <a:effectLst>
              <a:outerShdw blurRad="57150" dist="19050" dir="5400000" algn="ctr" rotWithShape="0">
                <a:srgbClr val="000000">
                  <a:alpha val="63000"/>
                </a:srgbClr>
              </a:outerShdw>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MX"/>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'Indicadores Servicios'!$D$9:$O$9</c:f>
              <c:strCache>
                <c:ptCount val="12"/>
                <c:pt idx="0">
                  <c:v>Agosto</c:v>
                </c:pt>
                <c:pt idx="1">
                  <c:v>Septiembre</c:v>
                </c:pt>
                <c:pt idx="2">
                  <c:v>Octubre</c:v>
                </c:pt>
                <c:pt idx="3">
                  <c:v>Noviembre</c:v>
                </c:pt>
                <c:pt idx="4">
                  <c:v>Diciembre</c:v>
                </c:pt>
                <c:pt idx="5">
                  <c:v>Enero</c:v>
                </c:pt>
                <c:pt idx="6">
                  <c:v>Febrero</c:v>
                </c:pt>
                <c:pt idx="7">
                  <c:v>Marzo</c:v>
                </c:pt>
                <c:pt idx="8">
                  <c:v>Abril</c:v>
                </c:pt>
                <c:pt idx="9">
                  <c:v>Mayo</c:v>
                </c:pt>
                <c:pt idx="10">
                  <c:v>Junio</c:v>
                </c:pt>
                <c:pt idx="11">
                  <c:v>Julio</c:v>
                </c:pt>
              </c:strCache>
            </c:strRef>
          </c:cat>
          <c:val>
            <c:numRef>
              <c:f>'Indicadores Servicios'!$D$19:$O$19</c:f>
              <c:numCache>
                <c:formatCode>0%</c:formatCode>
                <c:ptCount val="12"/>
              </c:numCache>
            </c:numRef>
          </c:val>
          <c:smooth val="0"/>
          <c:extLst>
            <c:ext xmlns:c16="http://schemas.microsoft.com/office/drawing/2014/chart" uri="{C3380CC4-5D6E-409C-BE32-E72D297353CC}">
              <c16:uniqueId val="{00000000-E12D-4F82-92BB-EE5D2A515ACB}"/>
            </c:ext>
          </c:extLst>
        </c:ser>
        <c:dLbls>
          <c:showLegendKey val="0"/>
          <c:showVal val="0"/>
          <c:showCatName val="0"/>
          <c:showSerName val="0"/>
          <c:showPercent val="0"/>
          <c:showBubbleSize val="0"/>
        </c:dLbls>
        <c:smooth val="0"/>
        <c:axId val="195773359"/>
        <c:axId val="195778767"/>
      </c:lineChart>
      <c:catAx>
        <c:axId val="195773359"/>
        <c:scaling>
          <c:orientation val="minMax"/>
        </c:scaling>
        <c:delete val="0"/>
        <c:axPos val="b"/>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crossAx val="195778767"/>
        <c:crosses val="autoZero"/>
        <c:auto val="1"/>
        <c:lblAlgn val="ctr"/>
        <c:lblOffset val="100"/>
        <c:noMultiLvlLbl val="0"/>
      </c:catAx>
      <c:valAx>
        <c:axId val="195778767"/>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crossAx val="19577335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MX"/>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MX"/>
        </a:p>
      </c:txPr>
    </c:title>
    <c:autoTitleDeleted val="0"/>
    <c:plotArea>
      <c:layout/>
      <c:lineChart>
        <c:grouping val="standard"/>
        <c:varyColors val="0"/>
        <c:ser>
          <c:idx val="1"/>
          <c:order val="0"/>
          <c:tx>
            <c:strRef>
              <c:f>'Indicadores Servicios'!$C$20</c:f>
              <c:strCache>
                <c:ptCount val="1"/>
                <c:pt idx="0">
                  <c:v>Scanner y/o digitalización</c:v>
                </c:pt>
              </c:strCache>
            </c:strRef>
          </c:tx>
          <c:spPr>
            <a:ln w="34925" cap="rnd">
              <a:solidFill>
                <a:schemeClr val="accent2"/>
              </a:solidFill>
              <a:round/>
            </a:ln>
            <a:effectLst>
              <a:outerShdw blurRad="57150" dist="19050" dir="5400000" algn="ctr" rotWithShape="0">
                <a:srgbClr val="000000">
                  <a:alpha val="63000"/>
                </a:srgbClr>
              </a:outerShdw>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MX"/>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'Indicadores Servicios'!$D$9:$O$9</c:f>
              <c:strCache>
                <c:ptCount val="12"/>
                <c:pt idx="0">
                  <c:v>Agosto</c:v>
                </c:pt>
                <c:pt idx="1">
                  <c:v>Septiembre</c:v>
                </c:pt>
                <c:pt idx="2">
                  <c:v>Octubre</c:v>
                </c:pt>
                <c:pt idx="3">
                  <c:v>Noviembre</c:v>
                </c:pt>
                <c:pt idx="4">
                  <c:v>Diciembre</c:v>
                </c:pt>
                <c:pt idx="5">
                  <c:v>Enero</c:v>
                </c:pt>
                <c:pt idx="6">
                  <c:v>Febrero</c:v>
                </c:pt>
                <c:pt idx="7">
                  <c:v>Marzo</c:v>
                </c:pt>
                <c:pt idx="8">
                  <c:v>Abril</c:v>
                </c:pt>
                <c:pt idx="9">
                  <c:v>Mayo</c:v>
                </c:pt>
                <c:pt idx="10">
                  <c:v>Junio</c:v>
                </c:pt>
                <c:pt idx="11">
                  <c:v>Julio</c:v>
                </c:pt>
              </c:strCache>
            </c:strRef>
          </c:cat>
          <c:val>
            <c:numRef>
              <c:f>'Indicadores Servicios'!$D$20:$O$20</c:f>
              <c:numCache>
                <c:formatCode>0%</c:formatCode>
                <c:ptCount val="12"/>
              </c:numCache>
            </c:numRef>
          </c:val>
          <c:smooth val="0"/>
          <c:extLst>
            <c:ext xmlns:c16="http://schemas.microsoft.com/office/drawing/2014/chart" uri="{C3380CC4-5D6E-409C-BE32-E72D297353CC}">
              <c16:uniqueId val="{00000000-5D2B-45D0-9344-5C643FB46933}"/>
            </c:ext>
          </c:extLst>
        </c:ser>
        <c:dLbls>
          <c:showLegendKey val="0"/>
          <c:showVal val="0"/>
          <c:showCatName val="0"/>
          <c:showSerName val="0"/>
          <c:showPercent val="0"/>
          <c:showBubbleSize val="0"/>
        </c:dLbls>
        <c:smooth val="0"/>
        <c:axId val="195773359"/>
        <c:axId val="195778767"/>
      </c:lineChart>
      <c:catAx>
        <c:axId val="195773359"/>
        <c:scaling>
          <c:orientation val="minMax"/>
        </c:scaling>
        <c:delete val="0"/>
        <c:axPos val="b"/>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crossAx val="195778767"/>
        <c:crosses val="autoZero"/>
        <c:auto val="1"/>
        <c:lblAlgn val="ctr"/>
        <c:lblOffset val="100"/>
        <c:noMultiLvlLbl val="0"/>
      </c:catAx>
      <c:valAx>
        <c:axId val="195778767"/>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crossAx val="19577335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MX"/>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MX"/>
        </a:p>
      </c:txPr>
    </c:title>
    <c:autoTitleDeleted val="0"/>
    <c:plotArea>
      <c:layout/>
      <c:lineChart>
        <c:grouping val="standard"/>
        <c:varyColors val="0"/>
        <c:ser>
          <c:idx val="1"/>
          <c:order val="0"/>
          <c:tx>
            <c:strRef>
              <c:f>'Indicadores Servicios'!$C$21</c:f>
              <c:strCache>
                <c:ptCount val="1"/>
                <c:pt idx="0">
                  <c:v>Sala para personas con limitaciones</c:v>
                </c:pt>
              </c:strCache>
            </c:strRef>
          </c:tx>
          <c:spPr>
            <a:ln w="34925" cap="rnd">
              <a:solidFill>
                <a:schemeClr val="accent2"/>
              </a:solidFill>
              <a:round/>
            </a:ln>
            <a:effectLst>
              <a:outerShdw blurRad="57150" dist="19050" dir="5400000" algn="ctr" rotWithShape="0">
                <a:srgbClr val="000000">
                  <a:alpha val="63000"/>
                </a:srgbClr>
              </a:outerShdw>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MX"/>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'Indicadores Servicios'!$D$9:$O$9</c:f>
              <c:strCache>
                <c:ptCount val="12"/>
                <c:pt idx="0">
                  <c:v>Agosto</c:v>
                </c:pt>
                <c:pt idx="1">
                  <c:v>Septiembre</c:v>
                </c:pt>
                <c:pt idx="2">
                  <c:v>Octubre</c:v>
                </c:pt>
                <c:pt idx="3">
                  <c:v>Noviembre</c:v>
                </c:pt>
                <c:pt idx="4">
                  <c:v>Diciembre</c:v>
                </c:pt>
                <c:pt idx="5">
                  <c:v>Enero</c:v>
                </c:pt>
                <c:pt idx="6">
                  <c:v>Febrero</c:v>
                </c:pt>
                <c:pt idx="7">
                  <c:v>Marzo</c:v>
                </c:pt>
                <c:pt idx="8">
                  <c:v>Abril</c:v>
                </c:pt>
                <c:pt idx="9">
                  <c:v>Mayo</c:v>
                </c:pt>
                <c:pt idx="10">
                  <c:v>Junio</c:v>
                </c:pt>
                <c:pt idx="11">
                  <c:v>Julio</c:v>
                </c:pt>
              </c:strCache>
            </c:strRef>
          </c:cat>
          <c:val>
            <c:numRef>
              <c:f>'Indicadores Servicios'!$D$21:$O$21</c:f>
              <c:numCache>
                <c:formatCode>0%</c:formatCode>
                <c:ptCount val="12"/>
              </c:numCache>
            </c:numRef>
          </c:val>
          <c:smooth val="0"/>
          <c:extLst>
            <c:ext xmlns:c16="http://schemas.microsoft.com/office/drawing/2014/chart" uri="{C3380CC4-5D6E-409C-BE32-E72D297353CC}">
              <c16:uniqueId val="{00000000-6E6F-4318-B535-9F8D24800C5E}"/>
            </c:ext>
          </c:extLst>
        </c:ser>
        <c:dLbls>
          <c:showLegendKey val="0"/>
          <c:showVal val="0"/>
          <c:showCatName val="0"/>
          <c:showSerName val="0"/>
          <c:showPercent val="0"/>
          <c:showBubbleSize val="0"/>
        </c:dLbls>
        <c:smooth val="0"/>
        <c:axId val="195773359"/>
        <c:axId val="195778767"/>
      </c:lineChart>
      <c:catAx>
        <c:axId val="195773359"/>
        <c:scaling>
          <c:orientation val="minMax"/>
        </c:scaling>
        <c:delete val="0"/>
        <c:axPos val="b"/>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crossAx val="195778767"/>
        <c:crosses val="autoZero"/>
        <c:auto val="1"/>
        <c:lblAlgn val="ctr"/>
        <c:lblOffset val="100"/>
        <c:noMultiLvlLbl val="0"/>
      </c:catAx>
      <c:valAx>
        <c:axId val="195778767"/>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crossAx val="19577335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MX"/>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MX"/>
        </a:p>
      </c:txPr>
    </c:title>
    <c:autoTitleDeleted val="0"/>
    <c:plotArea>
      <c:layout/>
      <c:lineChart>
        <c:grouping val="standard"/>
        <c:varyColors val="0"/>
        <c:ser>
          <c:idx val="1"/>
          <c:order val="0"/>
          <c:tx>
            <c:strRef>
              <c:f>'Indicadores Servicios'!$C$22</c:f>
              <c:strCache>
                <c:ptCount val="1"/>
                <c:pt idx="0">
                  <c:v>Sala de lectura</c:v>
                </c:pt>
              </c:strCache>
            </c:strRef>
          </c:tx>
          <c:spPr>
            <a:ln w="34925" cap="rnd">
              <a:solidFill>
                <a:schemeClr val="accent2"/>
              </a:solidFill>
              <a:round/>
            </a:ln>
            <a:effectLst>
              <a:outerShdw blurRad="57150" dist="19050" dir="5400000" algn="ctr" rotWithShape="0">
                <a:srgbClr val="000000">
                  <a:alpha val="63000"/>
                </a:srgbClr>
              </a:outerShdw>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MX"/>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'Indicadores Servicios'!$D$9:$O$9</c:f>
              <c:strCache>
                <c:ptCount val="12"/>
                <c:pt idx="0">
                  <c:v>Agosto</c:v>
                </c:pt>
                <c:pt idx="1">
                  <c:v>Septiembre</c:v>
                </c:pt>
                <c:pt idx="2">
                  <c:v>Octubre</c:v>
                </c:pt>
                <c:pt idx="3">
                  <c:v>Noviembre</c:v>
                </c:pt>
                <c:pt idx="4">
                  <c:v>Diciembre</c:v>
                </c:pt>
                <c:pt idx="5">
                  <c:v>Enero</c:v>
                </c:pt>
                <c:pt idx="6">
                  <c:v>Febrero</c:v>
                </c:pt>
                <c:pt idx="7">
                  <c:v>Marzo</c:v>
                </c:pt>
                <c:pt idx="8">
                  <c:v>Abril</c:v>
                </c:pt>
                <c:pt idx="9">
                  <c:v>Mayo</c:v>
                </c:pt>
                <c:pt idx="10">
                  <c:v>Junio</c:v>
                </c:pt>
                <c:pt idx="11">
                  <c:v>Julio</c:v>
                </c:pt>
              </c:strCache>
            </c:strRef>
          </c:cat>
          <c:val>
            <c:numRef>
              <c:f>'Indicadores Servicios'!$D$22:$O$22</c:f>
              <c:numCache>
                <c:formatCode>0%</c:formatCode>
                <c:ptCount val="12"/>
              </c:numCache>
            </c:numRef>
          </c:val>
          <c:smooth val="0"/>
          <c:extLst>
            <c:ext xmlns:c16="http://schemas.microsoft.com/office/drawing/2014/chart" uri="{C3380CC4-5D6E-409C-BE32-E72D297353CC}">
              <c16:uniqueId val="{00000000-B232-4D0D-B8BD-F9F45964FBE6}"/>
            </c:ext>
          </c:extLst>
        </c:ser>
        <c:dLbls>
          <c:showLegendKey val="0"/>
          <c:showVal val="0"/>
          <c:showCatName val="0"/>
          <c:showSerName val="0"/>
          <c:showPercent val="0"/>
          <c:showBubbleSize val="0"/>
        </c:dLbls>
        <c:smooth val="0"/>
        <c:axId val="195773359"/>
        <c:axId val="195778767"/>
      </c:lineChart>
      <c:catAx>
        <c:axId val="195773359"/>
        <c:scaling>
          <c:orientation val="minMax"/>
        </c:scaling>
        <c:delete val="0"/>
        <c:axPos val="b"/>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crossAx val="195778767"/>
        <c:crosses val="autoZero"/>
        <c:auto val="1"/>
        <c:lblAlgn val="ctr"/>
        <c:lblOffset val="100"/>
        <c:noMultiLvlLbl val="0"/>
      </c:catAx>
      <c:valAx>
        <c:axId val="195778767"/>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crossAx val="19577335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MX"/>
    </a:p>
  </c:tx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MX"/>
        </a:p>
      </c:txPr>
    </c:title>
    <c:autoTitleDeleted val="0"/>
    <c:plotArea>
      <c:layout/>
      <c:lineChart>
        <c:grouping val="standard"/>
        <c:varyColors val="0"/>
        <c:ser>
          <c:idx val="1"/>
          <c:order val="0"/>
          <c:tx>
            <c:strRef>
              <c:f>'Indicadores Servicios'!$C$23</c:f>
              <c:strCache>
                <c:ptCount val="1"/>
                <c:pt idx="0">
                  <c:v>Préstamo de laptop</c:v>
                </c:pt>
              </c:strCache>
            </c:strRef>
          </c:tx>
          <c:spPr>
            <a:ln w="34925" cap="rnd">
              <a:solidFill>
                <a:schemeClr val="accent2"/>
              </a:solidFill>
              <a:round/>
            </a:ln>
            <a:effectLst>
              <a:outerShdw blurRad="57150" dist="19050" dir="5400000" algn="ctr" rotWithShape="0">
                <a:srgbClr val="000000">
                  <a:alpha val="63000"/>
                </a:srgbClr>
              </a:outerShdw>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MX"/>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'Indicadores Servicios'!$D$9:$O$9</c:f>
              <c:strCache>
                <c:ptCount val="12"/>
                <c:pt idx="0">
                  <c:v>Agosto</c:v>
                </c:pt>
                <c:pt idx="1">
                  <c:v>Septiembre</c:v>
                </c:pt>
                <c:pt idx="2">
                  <c:v>Octubre</c:v>
                </c:pt>
                <c:pt idx="3">
                  <c:v>Noviembre</c:v>
                </c:pt>
                <c:pt idx="4">
                  <c:v>Diciembre</c:v>
                </c:pt>
                <c:pt idx="5">
                  <c:v>Enero</c:v>
                </c:pt>
                <c:pt idx="6">
                  <c:v>Febrero</c:v>
                </c:pt>
                <c:pt idx="7">
                  <c:v>Marzo</c:v>
                </c:pt>
                <c:pt idx="8">
                  <c:v>Abril</c:v>
                </c:pt>
                <c:pt idx="9">
                  <c:v>Mayo</c:v>
                </c:pt>
                <c:pt idx="10">
                  <c:v>Junio</c:v>
                </c:pt>
                <c:pt idx="11">
                  <c:v>Julio</c:v>
                </c:pt>
              </c:strCache>
            </c:strRef>
          </c:cat>
          <c:val>
            <c:numRef>
              <c:f>'Indicadores Servicios'!$D$23:$O$23</c:f>
              <c:numCache>
                <c:formatCode>0%</c:formatCode>
                <c:ptCount val="12"/>
              </c:numCache>
            </c:numRef>
          </c:val>
          <c:smooth val="0"/>
          <c:extLst>
            <c:ext xmlns:c16="http://schemas.microsoft.com/office/drawing/2014/chart" uri="{C3380CC4-5D6E-409C-BE32-E72D297353CC}">
              <c16:uniqueId val="{00000000-DD72-4850-8EB4-8B65CCC70149}"/>
            </c:ext>
          </c:extLst>
        </c:ser>
        <c:dLbls>
          <c:showLegendKey val="0"/>
          <c:showVal val="0"/>
          <c:showCatName val="0"/>
          <c:showSerName val="0"/>
          <c:showPercent val="0"/>
          <c:showBubbleSize val="0"/>
        </c:dLbls>
        <c:smooth val="0"/>
        <c:axId val="195773359"/>
        <c:axId val="195778767"/>
      </c:lineChart>
      <c:catAx>
        <c:axId val="195773359"/>
        <c:scaling>
          <c:orientation val="minMax"/>
        </c:scaling>
        <c:delete val="0"/>
        <c:axPos val="b"/>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crossAx val="195778767"/>
        <c:crosses val="autoZero"/>
        <c:auto val="1"/>
        <c:lblAlgn val="ctr"/>
        <c:lblOffset val="100"/>
        <c:noMultiLvlLbl val="0"/>
      </c:catAx>
      <c:valAx>
        <c:axId val="195778767"/>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crossAx val="19577335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MX"/>
    </a:p>
  </c:txPr>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MX"/>
        </a:p>
      </c:txPr>
    </c:title>
    <c:autoTitleDeleted val="0"/>
    <c:plotArea>
      <c:layout/>
      <c:lineChart>
        <c:grouping val="standard"/>
        <c:varyColors val="0"/>
        <c:ser>
          <c:idx val="1"/>
          <c:order val="0"/>
          <c:tx>
            <c:strRef>
              <c:f>'Indicadores Servicios'!$C$24</c:f>
              <c:strCache>
                <c:ptCount val="1"/>
                <c:pt idx="0">
                  <c:v>Préstamo Interbibliotecario</c:v>
                </c:pt>
              </c:strCache>
            </c:strRef>
          </c:tx>
          <c:spPr>
            <a:ln w="34925" cap="rnd">
              <a:solidFill>
                <a:schemeClr val="accent2"/>
              </a:solidFill>
              <a:round/>
            </a:ln>
            <a:effectLst>
              <a:outerShdw blurRad="57150" dist="19050" dir="5400000" algn="ctr" rotWithShape="0">
                <a:srgbClr val="000000">
                  <a:alpha val="63000"/>
                </a:srgbClr>
              </a:outerShdw>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MX"/>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'Indicadores Servicios'!$D$9:$O$9</c:f>
              <c:strCache>
                <c:ptCount val="12"/>
                <c:pt idx="0">
                  <c:v>Agosto</c:v>
                </c:pt>
                <c:pt idx="1">
                  <c:v>Septiembre</c:v>
                </c:pt>
                <c:pt idx="2">
                  <c:v>Octubre</c:v>
                </c:pt>
                <c:pt idx="3">
                  <c:v>Noviembre</c:v>
                </c:pt>
                <c:pt idx="4">
                  <c:v>Diciembre</c:v>
                </c:pt>
                <c:pt idx="5">
                  <c:v>Enero</c:v>
                </c:pt>
                <c:pt idx="6">
                  <c:v>Febrero</c:v>
                </c:pt>
                <c:pt idx="7">
                  <c:v>Marzo</c:v>
                </c:pt>
                <c:pt idx="8">
                  <c:v>Abril</c:v>
                </c:pt>
                <c:pt idx="9">
                  <c:v>Mayo</c:v>
                </c:pt>
                <c:pt idx="10">
                  <c:v>Junio</c:v>
                </c:pt>
                <c:pt idx="11">
                  <c:v>Julio</c:v>
                </c:pt>
              </c:strCache>
            </c:strRef>
          </c:cat>
          <c:val>
            <c:numRef>
              <c:f>'Indicadores Servicios'!$D$24:$O$24</c:f>
              <c:numCache>
                <c:formatCode>0%</c:formatCode>
                <c:ptCount val="12"/>
              </c:numCache>
            </c:numRef>
          </c:val>
          <c:smooth val="0"/>
          <c:extLst>
            <c:ext xmlns:c16="http://schemas.microsoft.com/office/drawing/2014/chart" uri="{C3380CC4-5D6E-409C-BE32-E72D297353CC}">
              <c16:uniqueId val="{00000000-76C4-424D-8A6A-22F5DA8F380D}"/>
            </c:ext>
          </c:extLst>
        </c:ser>
        <c:dLbls>
          <c:showLegendKey val="0"/>
          <c:showVal val="0"/>
          <c:showCatName val="0"/>
          <c:showSerName val="0"/>
          <c:showPercent val="0"/>
          <c:showBubbleSize val="0"/>
        </c:dLbls>
        <c:smooth val="0"/>
        <c:axId val="195773359"/>
        <c:axId val="195778767"/>
      </c:lineChart>
      <c:catAx>
        <c:axId val="195773359"/>
        <c:scaling>
          <c:orientation val="minMax"/>
        </c:scaling>
        <c:delete val="0"/>
        <c:axPos val="b"/>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crossAx val="195778767"/>
        <c:crosses val="autoZero"/>
        <c:auto val="1"/>
        <c:lblAlgn val="ctr"/>
        <c:lblOffset val="100"/>
        <c:noMultiLvlLbl val="0"/>
      </c:catAx>
      <c:valAx>
        <c:axId val="195778767"/>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crossAx val="19577335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MX"/>
    </a:p>
  </c:txPr>
  <c:printSettings>
    <c:headerFooter/>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MX"/>
        </a:p>
      </c:txPr>
    </c:title>
    <c:autoTitleDeleted val="0"/>
    <c:plotArea>
      <c:layout/>
      <c:lineChart>
        <c:grouping val="standard"/>
        <c:varyColors val="0"/>
        <c:ser>
          <c:idx val="1"/>
          <c:order val="0"/>
          <c:tx>
            <c:strRef>
              <c:f>'Indicadores Servicios'!$C$12</c:f>
              <c:strCache>
                <c:ptCount val="1"/>
                <c:pt idx="0">
                  <c:v>Préstamo en sala</c:v>
                </c:pt>
              </c:strCache>
            </c:strRef>
          </c:tx>
          <c:spPr>
            <a:ln w="34925" cap="rnd">
              <a:solidFill>
                <a:schemeClr val="accent2"/>
              </a:solidFill>
              <a:round/>
            </a:ln>
            <a:effectLst>
              <a:outerShdw blurRad="57150" dist="19050" dir="5400000" algn="ctr" rotWithShape="0">
                <a:srgbClr val="000000">
                  <a:alpha val="63000"/>
                </a:srgbClr>
              </a:outerShdw>
            </a:effectLst>
          </c:spPr>
          <c:marker>
            <c:symbol val="none"/>
          </c:marker>
          <c:cat>
            <c:strRef>
              <c:f>'Indicadores Servicios'!$D$9:$O$9</c:f>
              <c:strCache>
                <c:ptCount val="12"/>
                <c:pt idx="0">
                  <c:v>Agosto</c:v>
                </c:pt>
                <c:pt idx="1">
                  <c:v>Septiembre</c:v>
                </c:pt>
                <c:pt idx="2">
                  <c:v>Octubre</c:v>
                </c:pt>
                <c:pt idx="3">
                  <c:v>Noviembre</c:v>
                </c:pt>
                <c:pt idx="4">
                  <c:v>Diciembre</c:v>
                </c:pt>
                <c:pt idx="5">
                  <c:v>Enero</c:v>
                </c:pt>
                <c:pt idx="6">
                  <c:v>Febrero</c:v>
                </c:pt>
                <c:pt idx="7">
                  <c:v>Marzo</c:v>
                </c:pt>
                <c:pt idx="8">
                  <c:v>Abril</c:v>
                </c:pt>
                <c:pt idx="9">
                  <c:v>Mayo</c:v>
                </c:pt>
                <c:pt idx="10">
                  <c:v>Junio</c:v>
                </c:pt>
                <c:pt idx="11">
                  <c:v>Julio</c:v>
                </c:pt>
              </c:strCache>
            </c:strRef>
          </c:cat>
          <c:val>
            <c:numRef>
              <c:f>'Indicadores Servicios'!$D$12:$O$12</c:f>
              <c:numCache>
                <c:formatCode>0%</c:formatCode>
                <c:ptCount val="12"/>
              </c:numCache>
            </c:numRef>
          </c:val>
          <c:smooth val="0"/>
          <c:extLst>
            <c:ext xmlns:c16="http://schemas.microsoft.com/office/drawing/2014/chart" uri="{C3380CC4-5D6E-409C-BE32-E72D297353CC}">
              <c16:uniqueId val="{00000000-56F4-403E-A21D-4F56C873214B}"/>
            </c:ext>
          </c:extLst>
        </c:ser>
        <c:dLbls>
          <c:showLegendKey val="0"/>
          <c:showVal val="0"/>
          <c:showCatName val="0"/>
          <c:showSerName val="0"/>
          <c:showPercent val="0"/>
          <c:showBubbleSize val="0"/>
        </c:dLbls>
        <c:smooth val="0"/>
        <c:axId val="195773359"/>
        <c:axId val="195778767"/>
      </c:lineChart>
      <c:catAx>
        <c:axId val="195773359"/>
        <c:scaling>
          <c:orientation val="minMax"/>
        </c:scaling>
        <c:delete val="0"/>
        <c:axPos val="b"/>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crossAx val="195778767"/>
        <c:crosses val="autoZero"/>
        <c:auto val="1"/>
        <c:lblAlgn val="ctr"/>
        <c:lblOffset val="100"/>
        <c:noMultiLvlLbl val="0"/>
      </c:catAx>
      <c:valAx>
        <c:axId val="195778767"/>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crossAx val="19577335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MX"/>
    </a:p>
  </c:txPr>
  <c:printSettings>
    <c:headerFooter/>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MX"/>
        </a:p>
      </c:txPr>
    </c:title>
    <c:autoTitleDeleted val="0"/>
    <c:plotArea>
      <c:layout/>
      <c:lineChart>
        <c:grouping val="standard"/>
        <c:varyColors val="0"/>
        <c:ser>
          <c:idx val="1"/>
          <c:order val="0"/>
          <c:tx>
            <c:strRef>
              <c:f>'Indicadores Servicios'!$C$11</c:f>
              <c:strCache>
                <c:ptCount val="1"/>
                <c:pt idx="0">
                  <c:v>Préstamo para fotocopiado</c:v>
                </c:pt>
              </c:strCache>
            </c:strRef>
          </c:tx>
          <c:spPr>
            <a:ln w="34925" cap="rnd">
              <a:solidFill>
                <a:schemeClr val="accent2"/>
              </a:solidFill>
              <a:round/>
            </a:ln>
            <a:effectLst>
              <a:outerShdw blurRad="57150" dist="19050" dir="5400000" algn="ctr" rotWithShape="0">
                <a:srgbClr val="000000">
                  <a:alpha val="63000"/>
                </a:srgbClr>
              </a:outerShdw>
            </a:effectLst>
          </c:spPr>
          <c:marker>
            <c:symbol val="none"/>
          </c:marker>
          <c:val>
            <c:numRef>
              <c:f>'Indicadores Servicios'!$D$11:$O$11</c:f>
              <c:numCache>
                <c:formatCode>0%</c:formatCode>
                <c:ptCount val="12"/>
              </c:numCache>
            </c:numRef>
          </c:val>
          <c:smooth val="0"/>
          <c:extLst>
            <c:ext xmlns:c16="http://schemas.microsoft.com/office/drawing/2014/chart" uri="{C3380CC4-5D6E-409C-BE32-E72D297353CC}">
              <c16:uniqueId val="{00000000-AED3-4E55-B332-B15C26049175}"/>
            </c:ext>
          </c:extLst>
        </c:ser>
        <c:dLbls>
          <c:showLegendKey val="0"/>
          <c:showVal val="0"/>
          <c:showCatName val="0"/>
          <c:showSerName val="0"/>
          <c:showPercent val="0"/>
          <c:showBubbleSize val="0"/>
        </c:dLbls>
        <c:smooth val="0"/>
        <c:axId val="195773359"/>
        <c:axId val="195778767"/>
      </c:lineChart>
      <c:catAx>
        <c:axId val="195773359"/>
        <c:scaling>
          <c:orientation val="minMax"/>
        </c:scaling>
        <c:delete val="0"/>
        <c:axPos val="b"/>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crossAx val="195778767"/>
        <c:crosses val="autoZero"/>
        <c:auto val="1"/>
        <c:lblAlgn val="ctr"/>
        <c:lblOffset val="100"/>
        <c:noMultiLvlLbl val="0"/>
      </c:catAx>
      <c:valAx>
        <c:axId val="195778767"/>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crossAx val="19577335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MX"/>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MX"/>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6.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7.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8.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9.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10.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11.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12.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13.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14.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15.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16.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17.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18.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19.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1.jpeg"/><Relationship Id="rId13" Type="http://schemas.openxmlformats.org/officeDocument/2006/relationships/chart" Target="../charts/chart10.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9.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8.xml"/><Relationship Id="rId5" Type="http://schemas.openxmlformats.org/officeDocument/2006/relationships/chart" Target="../charts/chart5.xml"/><Relationship Id="rId10" Type="http://schemas.openxmlformats.org/officeDocument/2006/relationships/image" Target="../media/image3.png"/><Relationship Id="rId4" Type="http://schemas.openxmlformats.org/officeDocument/2006/relationships/chart" Target="../charts/chart4.xml"/><Relationship Id="rId9" Type="http://schemas.openxmlformats.org/officeDocument/2006/relationships/image" Target="../media/image2.png"/><Relationship Id="rId14" Type="http://schemas.openxmlformats.org/officeDocument/2006/relationships/chart" Target="../charts/chart11.xml"/></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5.xml.rels><?xml version="1.0" encoding="UTF-8" standalone="yes"?>
<Relationships xmlns="http://schemas.openxmlformats.org/package/2006/relationships"><Relationship Id="rId8" Type="http://schemas.openxmlformats.org/officeDocument/2006/relationships/chart" Target="../charts/chart16.xml"/><Relationship Id="rId3" Type="http://schemas.openxmlformats.org/officeDocument/2006/relationships/chart" Target="../charts/chart14.xml"/><Relationship Id="rId7" Type="http://schemas.openxmlformats.org/officeDocument/2006/relationships/image" Target="../media/image3.png"/><Relationship Id="rId2" Type="http://schemas.openxmlformats.org/officeDocument/2006/relationships/chart" Target="../charts/chart13.xml"/><Relationship Id="rId1" Type="http://schemas.openxmlformats.org/officeDocument/2006/relationships/chart" Target="../charts/chart12.xml"/><Relationship Id="rId6" Type="http://schemas.openxmlformats.org/officeDocument/2006/relationships/image" Target="../media/image2.png"/><Relationship Id="rId5" Type="http://schemas.openxmlformats.org/officeDocument/2006/relationships/image" Target="../media/image1.jpeg"/><Relationship Id="rId4" Type="http://schemas.openxmlformats.org/officeDocument/2006/relationships/chart" Target="../charts/chart15.xml"/></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4" Type="http://schemas.openxmlformats.org/officeDocument/2006/relationships/chart" Target="../charts/chart17.xml"/></Relationships>
</file>

<file path=xl/drawings/_rels/drawing7.xml.rels><?xml version="1.0" encoding="UTF-8" standalone="yes"?>
<Relationships xmlns="http://schemas.openxmlformats.org/package/2006/relationships"><Relationship Id="rId8" Type="http://schemas.openxmlformats.org/officeDocument/2006/relationships/chart" Target="../charts/chart24.xml"/><Relationship Id="rId13" Type="http://schemas.openxmlformats.org/officeDocument/2006/relationships/chart" Target="../charts/chart29.xml"/><Relationship Id="rId18" Type="http://schemas.openxmlformats.org/officeDocument/2006/relationships/chart" Target="../charts/chart32.xml"/><Relationship Id="rId3" Type="http://schemas.openxmlformats.org/officeDocument/2006/relationships/chart" Target="../charts/chart19.xml"/><Relationship Id="rId7" Type="http://schemas.openxmlformats.org/officeDocument/2006/relationships/chart" Target="../charts/chart23.xml"/><Relationship Id="rId12" Type="http://schemas.openxmlformats.org/officeDocument/2006/relationships/chart" Target="../charts/chart28.xml"/><Relationship Id="rId17" Type="http://schemas.openxmlformats.org/officeDocument/2006/relationships/chart" Target="../charts/chart31.xml"/><Relationship Id="rId2" Type="http://schemas.openxmlformats.org/officeDocument/2006/relationships/image" Target="../media/image1.jpeg"/><Relationship Id="rId16" Type="http://schemas.openxmlformats.org/officeDocument/2006/relationships/image" Target="../media/image3.png"/><Relationship Id="rId1" Type="http://schemas.openxmlformats.org/officeDocument/2006/relationships/chart" Target="../charts/chart18.xml"/><Relationship Id="rId6" Type="http://schemas.openxmlformats.org/officeDocument/2006/relationships/chart" Target="../charts/chart22.xml"/><Relationship Id="rId11" Type="http://schemas.openxmlformats.org/officeDocument/2006/relationships/chart" Target="../charts/chart27.xml"/><Relationship Id="rId5" Type="http://schemas.openxmlformats.org/officeDocument/2006/relationships/chart" Target="../charts/chart21.xml"/><Relationship Id="rId15" Type="http://schemas.openxmlformats.org/officeDocument/2006/relationships/image" Target="../media/image2.png"/><Relationship Id="rId10" Type="http://schemas.openxmlformats.org/officeDocument/2006/relationships/chart" Target="../charts/chart26.xml"/><Relationship Id="rId4" Type="http://schemas.openxmlformats.org/officeDocument/2006/relationships/chart" Target="../charts/chart20.xml"/><Relationship Id="rId9" Type="http://schemas.openxmlformats.org/officeDocument/2006/relationships/chart" Target="../charts/chart25.xml"/><Relationship Id="rId14" Type="http://schemas.openxmlformats.org/officeDocument/2006/relationships/chart" Target="../charts/chart30.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25</xdr:col>
      <xdr:colOff>31750</xdr:colOff>
      <xdr:row>0</xdr:row>
      <xdr:rowOff>1309688</xdr:rowOff>
    </xdr:to>
    <xdr:grpSp>
      <xdr:nvGrpSpPr>
        <xdr:cNvPr id="8" name="Grupo 7">
          <a:extLst>
            <a:ext uri="{FF2B5EF4-FFF2-40B4-BE49-F238E27FC236}">
              <a16:creationId xmlns:a16="http://schemas.microsoft.com/office/drawing/2014/main" id="{00000000-0008-0000-0000-000008000000}"/>
            </a:ext>
          </a:extLst>
        </xdr:cNvPr>
        <xdr:cNvGrpSpPr/>
      </xdr:nvGrpSpPr>
      <xdr:grpSpPr>
        <a:xfrm>
          <a:off x="0" y="0"/>
          <a:ext cx="48475095" cy="1309688"/>
          <a:chOff x="0" y="0"/>
          <a:chExt cx="12392022" cy="952500"/>
        </a:xfrm>
      </xdr:grpSpPr>
      <xdr:pic>
        <xdr:nvPicPr>
          <xdr:cNvPr id="9" name="Imagen 8" descr="Imagen relacionada">
            <a:extLst>
              <a:ext uri="{FF2B5EF4-FFF2-40B4-BE49-F238E27FC236}">
                <a16:creationId xmlns:a16="http://schemas.microsoft.com/office/drawing/2014/main" id="{00000000-0008-0000-0000-000009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52987"/>
          <a:stretch/>
        </xdr:blipFill>
        <xdr:spPr bwMode="auto">
          <a:xfrm>
            <a:off x="0" y="0"/>
            <a:ext cx="6322868" cy="942975"/>
          </a:xfrm>
          <a:prstGeom prst="rect">
            <a:avLst/>
          </a:prstGeom>
          <a:noFill/>
          <a:ln>
            <a:noFill/>
          </a:ln>
          <a:extLst>
            <a:ext uri="{53640926-AAD7-44D8-BBD7-CCE9431645EC}">
              <a14:shadowObscured xmlns:a14="http://schemas.microsoft.com/office/drawing/2010/main"/>
            </a:ext>
          </a:extLst>
        </xdr:spPr>
      </xdr:pic>
      <xdr:pic>
        <xdr:nvPicPr>
          <xdr:cNvPr id="10" name="Imagen 9" descr="Imagen relacionada">
            <a:extLst>
              <a:ext uri="{FF2B5EF4-FFF2-40B4-BE49-F238E27FC236}">
                <a16:creationId xmlns:a16="http://schemas.microsoft.com/office/drawing/2014/main" id="{00000000-0008-0000-0000-00000A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52987"/>
          <a:stretch/>
        </xdr:blipFill>
        <xdr:spPr bwMode="auto">
          <a:xfrm flipH="1">
            <a:off x="6322868" y="9525"/>
            <a:ext cx="6069154" cy="942975"/>
          </a:xfrm>
          <a:prstGeom prst="rect">
            <a:avLst/>
          </a:prstGeom>
          <a:noFill/>
          <a:ln>
            <a:noFill/>
          </a:ln>
          <a:extLst>
            <a:ext uri="{53640926-AAD7-44D8-BBD7-CCE9431645EC}">
              <a14:shadowObscured xmlns:a14="http://schemas.microsoft.com/office/drawing/2010/main"/>
            </a:ext>
          </a:extLst>
        </xdr:spPr>
      </xdr:pic>
    </xdr:grpSp>
    <xdr:clientData/>
  </xdr:twoCellAnchor>
  <xdr:twoCellAnchor editAs="oneCell">
    <xdr:from>
      <xdr:col>17</xdr:col>
      <xdr:colOff>437515</xdr:colOff>
      <xdr:row>0</xdr:row>
      <xdr:rowOff>0</xdr:rowOff>
    </xdr:from>
    <xdr:to>
      <xdr:col>18</xdr:col>
      <xdr:colOff>317500</xdr:colOff>
      <xdr:row>0</xdr:row>
      <xdr:rowOff>1071112</xdr:rowOff>
    </xdr:to>
    <xdr:pic>
      <xdr:nvPicPr>
        <xdr:cNvPr id="5" name="Imagen 4" descr="Imagen relacionada">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979515" y="0"/>
          <a:ext cx="1403985" cy="1071112"/>
        </a:xfrm>
        <a:prstGeom prst="rect">
          <a:avLst/>
        </a:prstGeom>
        <a:noFill/>
        <a:ln>
          <a:noFill/>
        </a:ln>
      </xdr:spPr>
    </xdr:pic>
    <xdr:clientData/>
  </xdr:twoCellAnchor>
  <xdr:twoCellAnchor>
    <xdr:from>
      <xdr:col>10</xdr:col>
      <xdr:colOff>254000</xdr:colOff>
      <xdr:row>0</xdr:row>
      <xdr:rowOff>203104</xdr:rowOff>
    </xdr:from>
    <xdr:to>
      <xdr:col>16</xdr:col>
      <xdr:colOff>694530</xdr:colOff>
      <xdr:row>0</xdr:row>
      <xdr:rowOff>1341439</xdr:rowOff>
    </xdr:to>
    <xdr:sp macro="" textlink="">
      <xdr:nvSpPr>
        <xdr:cNvPr id="6" name="CuadroTexto 5">
          <a:extLst>
            <a:ext uri="{FF2B5EF4-FFF2-40B4-BE49-F238E27FC236}">
              <a16:creationId xmlns:a16="http://schemas.microsoft.com/office/drawing/2014/main" id="{00000000-0008-0000-0000-000006000000}"/>
            </a:ext>
          </a:extLst>
        </xdr:cNvPr>
        <xdr:cNvSpPr txBox="1"/>
      </xdr:nvSpPr>
      <xdr:spPr>
        <a:xfrm>
          <a:off x="10795000" y="203104"/>
          <a:ext cx="6949280" cy="11383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1200">
              <a:latin typeface="Atlanta" panose="020B0502020202020204" pitchFamily="34" charset="0"/>
            </a:rPr>
            <a:t>UNIVERSIDAD MICHOACANA DE SAN NICOLÁS DE HIDALGO</a:t>
          </a:r>
        </a:p>
        <a:p>
          <a:pPr algn="ctr"/>
          <a:r>
            <a:rPr lang="es-MX" sz="1200">
              <a:latin typeface="Atlanta" panose="020B0502020202020204" pitchFamily="34" charset="0"/>
            </a:rPr>
            <a:t>DIRECCIÓN DE BIBLIOTECAS</a:t>
          </a:r>
        </a:p>
        <a:p>
          <a:pPr algn="ctr"/>
          <a:endParaRPr lang="es-MX" sz="1200">
            <a:latin typeface="Atlanta" panose="020B0502020202020204" pitchFamily="34" charset="0"/>
          </a:endParaRPr>
        </a:p>
        <a:p>
          <a:pPr algn="ctr"/>
          <a:r>
            <a:rPr lang="es-MX" sz="1600" b="1">
              <a:latin typeface="Tahoma" panose="020B0604030504040204" pitchFamily="34" charset="0"/>
              <a:ea typeface="Tahoma" panose="020B0604030504040204" pitchFamily="34" charset="0"/>
              <a:cs typeface="Tahoma" panose="020B0604030504040204" pitchFamily="34" charset="0"/>
            </a:rPr>
            <a:t>MEDICIÓN</a:t>
          </a:r>
          <a:r>
            <a:rPr lang="es-MX" sz="1600" b="1" baseline="0">
              <a:latin typeface="Tahoma" panose="020B0604030504040204" pitchFamily="34" charset="0"/>
              <a:ea typeface="Tahoma" panose="020B0604030504040204" pitchFamily="34" charset="0"/>
              <a:cs typeface="Tahoma" panose="020B0604030504040204" pitchFamily="34" charset="0"/>
            </a:rPr>
            <a:t> DE LOS PROCESOS OPERATIVOS</a:t>
          </a:r>
        </a:p>
      </xdr:txBody>
    </xdr:sp>
    <xdr:clientData/>
  </xdr:twoCellAnchor>
  <xdr:twoCellAnchor editAs="oneCell">
    <xdr:from>
      <xdr:col>6</xdr:col>
      <xdr:colOff>1650472</xdr:colOff>
      <xdr:row>0</xdr:row>
      <xdr:rowOff>63500</xdr:rowOff>
    </xdr:from>
    <xdr:to>
      <xdr:col>7</xdr:col>
      <xdr:colOff>1332971</xdr:colOff>
      <xdr:row>0</xdr:row>
      <xdr:rowOff>1250481</xdr:rowOff>
    </xdr:to>
    <xdr:pic>
      <xdr:nvPicPr>
        <xdr:cNvPr id="7" name="Imagen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540222" y="63500"/>
          <a:ext cx="1809749" cy="118698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552451</xdr:colOff>
      <xdr:row>23</xdr:row>
      <xdr:rowOff>57150</xdr:rowOff>
    </xdr:from>
    <xdr:to>
      <xdr:col>8</xdr:col>
      <xdr:colOff>257175</xdr:colOff>
      <xdr:row>34</xdr:row>
      <xdr:rowOff>19050</xdr:rowOff>
    </xdr:to>
    <xdr:graphicFrame macro="">
      <xdr:nvGraphicFramePr>
        <xdr:cNvPr id="2" name="Gráfico 1">
          <a:extLst>
            <a:ext uri="{FF2B5EF4-FFF2-40B4-BE49-F238E27FC236}">
              <a16:creationId xmlns:a16="http://schemas.microsoft.com/office/drawing/2014/main" id="{00000000-0008-0000-0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533400</xdr:colOff>
      <xdr:row>35</xdr:row>
      <xdr:rowOff>142875</xdr:rowOff>
    </xdr:from>
    <xdr:to>
      <xdr:col>8</xdr:col>
      <xdr:colOff>247650</xdr:colOff>
      <xdr:row>45</xdr:row>
      <xdr:rowOff>28575</xdr:rowOff>
    </xdr:to>
    <xdr:graphicFrame macro="">
      <xdr:nvGraphicFramePr>
        <xdr:cNvPr id="3" name="Gráfico 2">
          <a:extLst>
            <a:ext uri="{FF2B5EF4-FFF2-40B4-BE49-F238E27FC236}">
              <a16:creationId xmlns:a16="http://schemas.microsoft.com/office/drawing/2014/main" id="{00000000-0008-0000-01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533400</xdr:colOff>
      <xdr:row>70</xdr:row>
      <xdr:rowOff>19050</xdr:rowOff>
    </xdr:from>
    <xdr:to>
      <xdr:col>8</xdr:col>
      <xdr:colOff>314325</xdr:colOff>
      <xdr:row>79</xdr:row>
      <xdr:rowOff>19050</xdr:rowOff>
    </xdr:to>
    <xdr:graphicFrame macro="">
      <xdr:nvGraphicFramePr>
        <xdr:cNvPr id="4" name="Gráfico 3">
          <a:extLst>
            <a:ext uri="{FF2B5EF4-FFF2-40B4-BE49-F238E27FC236}">
              <a16:creationId xmlns:a16="http://schemas.microsoft.com/office/drawing/2014/main" id="{00000000-0008-0000-01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561974</xdr:colOff>
      <xdr:row>80</xdr:row>
      <xdr:rowOff>28577</xdr:rowOff>
    </xdr:from>
    <xdr:to>
      <xdr:col>8</xdr:col>
      <xdr:colOff>257175</xdr:colOff>
      <xdr:row>88</xdr:row>
      <xdr:rowOff>155864</xdr:rowOff>
    </xdr:to>
    <xdr:graphicFrame macro="">
      <xdr:nvGraphicFramePr>
        <xdr:cNvPr id="5" name="Gráfico 4">
          <a:extLst>
            <a:ext uri="{FF2B5EF4-FFF2-40B4-BE49-F238E27FC236}">
              <a16:creationId xmlns:a16="http://schemas.microsoft.com/office/drawing/2014/main" id="{00000000-0008-0000-01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561975</xdr:colOff>
      <xdr:row>107</xdr:row>
      <xdr:rowOff>0</xdr:rowOff>
    </xdr:from>
    <xdr:to>
      <xdr:col>8</xdr:col>
      <xdr:colOff>238125</xdr:colOff>
      <xdr:row>114</xdr:row>
      <xdr:rowOff>142875</xdr:rowOff>
    </xdr:to>
    <xdr:graphicFrame macro="">
      <xdr:nvGraphicFramePr>
        <xdr:cNvPr id="6" name="Gráfico 5">
          <a:extLst>
            <a:ext uri="{FF2B5EF4-FFF2-40B4-BE49-F238E27FC236}">
              <a16:creationId xmlns:a16="http://schemas.microsoft.com/office/drawing/2014/main" id="{00000000-0008-0000-01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590550</xdr:colOff>
      <xdr:row>118</xdr:row>
      <xdr:rowOff>0</xdr:rowOff>
    </xdr:from>
    <xdr:to>
      <xdr:col>8</xdr:col>
      <xdr:colOff>552450</xdr:colOff>
      <xdr:row>124</xdr:row>
      <xdr:rowOff>47625</xdr:rowOff>
    </xdr:to>
    <xdr:graphicFrame macro="">
      <xdr:nvGraphicFramePr>
        <xdr:cNvPr id="7" name="Gráfico 6">
          <a:extLst>
            <a:ext uri="{FF2B5EF4-FFF2-40B4-BE49-F238E27FC236}">
              <a16:creationId xmlns:a16="http://schemas.microsoft.com/office/drawing/2014/main" id="{00000000-0008-0000-01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xdr:col>
      <xdr:colOff>581026</xdr:colOff>
      <xdr:row>124</xdr:row>
      <xdr:rowOff>180975</xdr:rowOff>
    </xdr:from>
    <xdr:to>
      <xdr:col>8</xdr:col>
      <xdr:colOff>419100</xdr:colOff>
      <xdr:row>134</xdr:row>
      <xdr:rowOff>0</xdr:rowOff>
    </xdr:to>
    <xdr:graphicFrame macro="">
      <xdr:nvGraphicFramePr>
        <xdr:cNvPr id="8" name="Gráfico 7">
          <a:extLst>
            <a:ext uri="{FF2B5EF4-FFF2-40B4-BE49-F238E27FC236}">
              <a16:creationId xmlns:a16="http://schemas.microsoft.com/office/drawing/2014/main" id="{00000000-0008-0000-01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0</xdr:colOff>
      <xdr:row>0</xdr:row>
      <xdr:rowOff>0</xdr:rowOff>
    </xdr:from>
    <xdr:to>
      <xdr:col>12</xdr:col>
      <xdr:colOff>381000</xdr:colOff>
      <xdr:row>7</xdr:row>
      <xdr:rowOff>114300</xdr:rowOff>
    </xdr:to>
    <xdr:grpSp>
      <xdr:nvGrpSpPr>
        <xdr:cNvPr id="9" name="Grupo 8">
          <a:extLst>
            <a:ext uri="{FF2B5EF4-FFF2-40B4-BE49-F238E27FC236}">
              <a16:creationId xmlns:a16="http://schemas.microsoft.com/office/drawing/2014/main" id="{00000000-0008-0000-0100-000009000000}"/>
            </a:ext>
          </a:extLst>
        </xdr:cNvPr>
        <xdr:cNvGrpSpPr/>
      </xdr:nvGrpSpPr>
      <xdr:grpSpPr>
        <a:xfrm>
          <a:off x="0" y="0"/>
          <a:ext cx="12399818" cy="1447800"/>
          <a:chOff x="0" y="0"/>
          <a:chExt cx="12392022" cy="952500"/>
        </a:xfrm>
      </xdr:grpSpPr>
      <xdr:pic>
        <xdr:nvPicPr>
          <xdr:cNvPr id="10" name="Imagen 9" descr="Imagen relacionada">
            <a:extLst>
              <a:ext uri="{FF2B5EF4-FFF2-40B4-BE49-F238E27FC236}">
                <a16:creationId xmlns:a16="http://schemas.microsoft.com/office/drawing/2014/main" id="{00000000-0008-0000-0100-00000A000000}"/>
              </a:ext>
            </a:extLst>
          </xdr:cNvPr>
          <xdr:cNvPicPr/>
        </xdr:nvPicPr>
        <xdr:blipFill rotWithShape="1">
          <a:blip xmlns:r="http://schemas.openxmlformats.org/officeDocument/2006/relationships" r:embed="rId8">
            <a:extLst>
              <a:ext uri="{28A0092B-C50C-407E-A947-70E740481C1C}">
                <a14:useLocalDpi xmlns:a14="http://schemas.microsoft.com/office/drawing/2010/main" val="0"/>
              </a:ext>
            </a:extLst>
          </a:blip>
          <a:srcRect b="52987"/>
          <a:stretch/>
        </xdr:blipFill>
        <xdr:spPr bwMode="auto">
          <a:xfrm>
            <a:off x="0" y="0"/>
            <a:ext cx="6322868" cy="942975"/>
          </a:xfrm>
          <a:prstGeom prst="rect">
            <a:avLst/>
          </a:prstGeom>
          <a:noFill/>
          <a:ln>
            <a:noFill/>
          </a:ln>
          <a:extLst>
            <a:ext uri="{53640926-AAD7-44D8-BBD7-CCE9431645EC}">
              <a14:shadowObscured xmlns:a14="http://schemas.microsoft.com/office/drawing/2010/main"/>
            </a:ext>
          </a:extLst>
        </xdr:spPr>
      </xdr:pic>
      <xdr:pic>
        <xdr:nvPicPr>
          <xdr:cNvPr id="11" name="Imagen 10" descr="Imagen relacionada">
            <a:extLst>
              <a:ext uri="{FF2B5EF4-FFF2-40B4-BE49-F238E27FC236}">
                <a16:creationId xmlns:a16="http://schemas.microsoft.com/office/drawing/2014/main" id="{00000000-0008-0000-0100-00000B000000}"/>
              </a:ext>
            </a:extLst>
          </xdr:cNvPr>
          <xdr:cNvPicPr/>
        </xdr:nvPicPr>
        <xdr:blipFill rotWithShape="1">
          <a:blip xmlns:r="http://schemas.openxmlformats.org/officeDocument/2006/relationships" r:embed="rId8">
            <a:extLst>
              <a:ext uri="{28A0092B-C50C-407E-A947-70E740481C1C}">
                <a14:useLocalDpi xmlns:a14="http://schemas.microsoft.com/office/drawing/2010/main" val="0"/>
              </a:ext>
            </a:extLst>
          </a:blip>
          <a:srcRect b="52987"/>
          <a:stretch/>
        </xdr:blipFill>
        <xdr:spPr bwMode="auto">
          <a:xfrm flipH="1">
            <a:off x="6322868" y="9525"/>
            <a:ext cx="6069154" cy="942975"/>
          </a:xfrm>
          <a:prstGeom prst="rect">
            <a:avLst/>
          </a:prstGeom>
          <a:noFill/>
          <a:ln>
            <a:noFill/>
          </a:ln>
          <a:extLst>
            <a:ext uri="{53640926-AAD7-44D8-BBD7-CCE9431645EC}">
              <a14:shadowObscured xmlns:a14="http://schemas.microsoft.com/office/drawing/2010/main"/>
            </a:ext>
          </a:extLst>
        </xdr:spPr>
      </xdr:pic>
    </xdr:grpSp>
    <xdr:clientData/>
  </xdr:twoCellAnchor>
  <xdr:twoCellAnchor editAs="oneCell">
    <xdr:from>
      <xdr:col>10</xdr:col>
      <xdr:colOff>80963</xdr:colOff>
      <xdr:row>1</xdr:row>
      <xdr:rowOff>131418</xdr:rowOff>
    </xdr:from>
    <xdr:to>
      <xdr:col>11</xdr:col>
      <xdr:colOff>882632</xdr:colOff>
      <xdr:row>4</xdr:row>
      <xdr:rowOff>156583</xdr:rowOff>
    </xdr:to>
    <xdr:pic>
      <xdr:nvPicPr>
        <xdr:cNvPr id="12" name="Imagen 11" descr="Imagen relacionada">
          <a:extLst>
            <a:ext uri="{FF2B5EF4-FFF2-40B4-BE49-F238E27FC236}">
              <a16:creationId xmlns:a16="http://schemas.microsoft.com/office/drawing/2014/main" id="{00000000-0008-0000-0100-00000C000000}"/>
            </a:ext>
          </a:extLst>
        </xdr:cNvPr>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9834563" y="321918"/>
          <a:ext cx="1220769" cy="596665"/>
        </a:xfrm>
        <a:prstGeom prst="rect">
          <a:avLst/>
        </a:prstGeom>
        <a:noFill/>
        <a:ln>
          <a:noFill/>
        </a:ln>
      </xdr:spPr>
    </xdr:pic>
    <xdr:clientData/>
  </xdr:twoCellAnchor>
  <xdr:twoCellAnchor>
    <xdr:from>
      <xdr:col>1</xdr:col>
      <xdr:colOff>2490787</xdr:colOff>
      <xdr:row>0</xdr:row>
      <xdr:rowOff>88011</xdr:rowOff>
    </xdr:from>
    <xdr:to>
      <xdr:col>9</xdr:col>
      <xdr:colOff>97631</xdr:colOff>
      <xdr:row>8</xdr:row>
      <xdr:rowOff>0</xdr:rowOff>
    </xdr:to>
    <xdr:sp macro="" textlink="">
      <xdr:nvSpPr>
        <xdr:cNvPr id="13" name="CuadroTexto 12">
          <a:extLst>
            <a:ext uri="{FF2B5EF4-FFF2-40B4-BE49-F238E27FC236}">
              <a16:creationId xmlns:a16="http://schemas.microsoft.com/office/drawing/2014/main" id="{00000000-0008-0000-0100-00000D000000}"/>
            </a:ext>
          </a:extLst>
        </xdr:cNvPr>
        <xdr:cNvSpPr txBox="1"/>
      </xdr:nvSpPr>
      <xdr:spPr>
        <a:xfrm>
          <a:off x="2881312" y="88011"/>
          <a:ext cx="6131719" cy="1435989"/>
        </a:xfrm>
        <a:prstGeom prst="rect">
          <a:avLst/>
        </a:prstGeom>
        <a:noFill/>
        <a:ln w="9525" cmpd="sng">
          <a:noFill/>
        </a:ln>
        <a:effectLst/>
      </xdr:spPr>
      <xdr:txBody>
        <a:bodyPr vertOverflow="clip" horz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MX" sz="1050" b="0" i="0" u="none" strike="noStrike" kern="0" cap="none" spc="0" normalizeH="0" baseline="0" noProof="0">
              <a:ln>
                <a:noFill/>
              </a:ln>
              <a:solidFill>
                <a:sysClr val="windowText" lastClr="000000"/>
              </a:solidFill>
              <a:effectLst/>
              <a:uLnTx/>
              <a:uFillTx/>
              <a:latin typeface="Atlanta" panose="020B0502020202020204" pitchFamily="34" charset="0"/>
              <a:ea typeface="+mn-ea"/>
              <a:cs typeface="+mn-cs"/>
            </a:rPr>
            <a:t>UNIVERSIDAD MICHOACANA DE SAN NICOLÁS DE HIDALGO</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es-MX" sz="1050" b="0" i="0" u="none" strike="noStrike" kern="0" cap="none" spc="0" normalizeH="0" baseline="0" noProof="0">
              <a:ln>
                <a:noFill/>
              </a:ln>
              <a:solidFill>
                <a:sysClr val="windowText" lastClr="000000"/>
              </a:solidFill>
              <a:effectLst/>
              <a:uLnTx/>
              <a:uFillTx/>
              <a:latin typeface="Atlanta" panose="020B0502020202020204" pitchFamily="34" charset="0"/>
              <a:ea typeface="+mn-ea"/>
              <a:cs typeface="+mn-cs"/>
            </a:rPr>
            <a:t>DIRECCIÓN DE BIBLIOTECAS</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es-MX" sz="1050" b="0" i="0" u="none" strike="noStrike" kern="0" cap="none" spc="0" normalizeH="0" baseline="0" noProof="0">
            <a:ln>
              <a:noFill/>
            </a:ln>
            <a:solidFill>
              <a:sysClr val="windowText" lastClr="000000"/>
            </a:solidFill>
            <a:effectLst/>
            <a:uLnTx/>
            <a:uFillTx/>
            <a:latin typeface="Atlanta" panose="020B0502020202020204" pitchFamily="34"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es-MX" sz="1200" b="1" i="0" u="none" strike="noStrike" kern="0" cap="none" spc="0" normalizeH="0" baseline="0" noProof="0">
              <a:ln>
                <a:noFill/>
              </a:ln>
              <a:solidFill>
                <a:sysClr val="windowText" lastClr="000000"/>
              </a:solidFill>
              <a:effectLst/>
              <a:uLnTx/>
              <a:uFillTx/>
              <a:latin typeface="Tahoma" panose="020B0604030504040204" pitchFamily="34" charset="0"/>
              <a:ea typeface="Tahoma" panose="020B0604030504040204" pitchFamily="34" charset="0"/>
              <a:cs typeface="Tahoma" panose="020B0604030504040204" pitchFamily="34" charset="0"/>
            </a:rPr>
            <a:t>MEDICIÓN DE LOS PROCESOS OPERATIVOS</a:t>
          </a:r>
        </a:p>
      </xdr:txBody>
    </xdr:sp>
    <xdr:clientData/>
  </xdr:twoCellAnchor>
  <xdr:twoCellAnchor editAs="oneCell">
    <xdr:from>
      <xdr:col>1</xdr:col>
      <xdr:colOff>486040</xdr:colOff>
      <xdr:row>0</xdr:row>
      <xdr:rowOff>60793</xdr:rowOff>
    </xdr:from>
    <xdr:to>
      <xdr:col>1</xdr:col>
      <xdr:colOff>1843178</xdr:colOff>
      <xdr:row>5</xdr:row>
      <xdr:rowOff>26978</xdr:rowOff>
    </xdr:to>
    <xdr:pic>
      <xdr:nvPicPr>
        <xdr:cNvPr id="14" name="Imagen 13">
          <a:extLst>
            <a:ext uri="{FF2B5EF4-FFF2-40B4-BE49-F238E27FC236}">
              <a16:creationId xmlns:a16="http://schemas.microsoft.com/office/drawing/2014/main" id="{00000000-0008-0000-0100-00000E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876565" y="60793"/>
          <a:ext cx="1357138" cy="918685"/>
        </a:xfrm>
        <a:prstGeom prst="rect">
          <a:avLst/>
        </a:prstGeom>
      </xdr:spPr>
    </xdr:pic>
    <xdr:clientData/>
  </xdr:twoCellAnchor>
  <xdr:twoCellAnchor>
    <xdr:from>
      <xdr:col>3</xdr:col>
      <xdr:colOff>561976</xdr:colOff>
      <xdr:row>46</xdr:row>
      <xdr:rowOff>85726</xdr:rowOff>
    </xdr:from>
    <xdr:to>
      <xdr:col>8</xdr:col>
      <xdr:colOff>304800</xdr:colOff>
      <xdr:row>55</xdr:row>
      <xdr:rowOff>19050</xdr:rowOff>
    </xdr:to>
    <xdr:graphicFrame macro="">
      <xdr:nvGraphicFramePr>
        <xdr:cNvPr id="15" name="Gráfico 14">
          <a:extLst>
            <a:ext uri="{FF2B5EF4-FFF2-40B4-BE49-F238E27FC236}">
              <a16:creationId xmlns:a16="http://schemas.microsoft.com/office/drawing/2014/main" id="{00000000-0008-0000-01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3</xdr:col>
      <xdr:colOff>428625</xdr:colOff>
      <xdr:row>9</xdr:row>
      <xdr:rowOff>57150</xdr:rowOff>
    </xdr:from>
    <xdr:to>
      <xdr:col>7</xdr:col>
      <xdr:colOff>95250</xdr:colOff>
      <xdr:row>17</xdr:row>
      <xdr:rowOff>152400</xdr:rowOff>
    </xdr:to>
    <xdr:graphicFrame macro="">
      <xdr:nvGraphicFramePr>
        <xdr:cNvPr id="16" name="Gráfico 15">
          <a:extLst>
            <a:ext uri="{FF2B5EF4-FFF2-40B4-BE49-F238E27FC236}">
              <a16:creationId xmlns:a16="http://schemas.microsoft.com/office/drawing/2014/main" id="{00000000-0008-0000-0100-000010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3</xdr:col>
      <xdr:colOff>548120</xdr:colOff>
      <xdr:row>90</xdr:row>
      <xdr:rowOff>181407</xdr:rowOff>
    </xdr:from>
    <xdr:to>
      <xdr:col>8</xdr:col>
      <xdr:colOff>757670</xdr:colOff>
      <xdr:row>102</xdr:row>
      <xdr:rowOff>17318</xdr:rowOff>
    </xdr:to>
    <xdr:graphicFrame macro="">
      <xdr:nvGraphicFramePr>
        <xdr:cNvPr id="17" name="Gráfico 16">
          <a:extLst>
            <a:ext uri="{FF2B5EF4-FFF2-40B4-BE49-F238E27FC236}">
              <a16:creationId xmlns:a16="http://schemas.microsoft.com/office/drawing/2014/main" id="{00000000-0008-0000-0100-000011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3</xdr:col>
      <xdr:colOff>129886</xdr:colOff>
      <xdr:row>56</xdr:row>
      <xdr:rowOff>122093</xdr:rowOff>
    </xdr:from>
    <xdr:to>
      <xdr:col>8</xdr:col>
      <xdr:colOff>320386</xdr:colOff>
      <xdr:row>69</xdr:row>
      <xdr:rowOff>7793</xdr:rowOff>
    </xdr:to>
    <xdr:graphicFrame macro="">
      <xdr:nvGraphicFramePr>
        <xdr:cNvPr id="18" name="Gráfico 17">
          <a:extLst>
            <a:ext uri="{FF2B5EF4-FFF2-40B4-BE49-F238E27FC236}">
              <a16:creationId xmlns:a16="http://schemas.microsoft.com/office/drawing/2014/main" id="{00000000-0008-0000-0100-00001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228600</xdr:colOff>
      <xdr:row>97</xdr:row>
      <xdr:rowOff>38100</xdr:rowOff>
    </xdr:from>
    <xdr:to>
      <xdr:col>2</xdr:col>
      <xdr:colOff>2133600</xdr:colOff>
      <xdr:row>102</xdr:row>
      <xdr:rowOff>114300</xdr:rowOff>
    </xdr:to>
    <xdr:sp macro="[0]!ESU_VACIADO" textlink="">
      <xdr:nvSpPr>
        <xdr:cNvPr id="2" name="Rectángulo 1">
          <a:extLst>
            <a:ext uri="{FF2B5EF4-FFF2-40B4-BE49-F238E27FC236}">
              <a16:creationId xmlns:a16="http://schemas.microsoft.com/office/drawing/2014/main" id="{00000000-0008-0000-0200-000002000000}"/>
            </a:ext>
          </a:extLst>
        </xdr:cNvPr>
        <xdr:cNvSpPr/>
      </xdr:nvSpPr>
      <xdr:spPr>
        <a:xfrm>
          <a:off x="228600" y="21793200"/>
          <a:ext cx="3600450" cy="1028700"/>
        </a:xfrm>
        <a:prstGeom prst="rect">
          <a:avLst/>
        </a:prstGeom>
        <a:solidFill>
          <a:srgbClr val="FFC000"/>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MX" sz="2800" b="1">
              <a:solidFill>
                <a:sysClr val="windowText" lastClr="000000"/>
              </a:solidFill>
            </a:rPr>
            <a:t>Click</a:t>
          </a:r>
          <a:r>
            <a:rPr lang="es-MX" sz="1400">
              <a:solidFill>
                <a:sysClr val="windowText" lastClr="000000"/>
              </a:solidFill>
            </a:rPr>
            <a:t> </a:t>
          </a:r>
          <a:r>
            <a:rPr lang="es-MX" sz="2000">
              <a:solidFill>
                <a:sysClr val="windowText" lastClr="000000"/>
              </a:solidFill>
            </a:rPr>
            <a:t>para rellenar automáticamente</a:t>
          </a:r>
          <a:r>
            <a:rPr lang="es-MX" sz="2000" baseline="0">
              <a:solidFill>
                <a:sysClr val="windowText" lastClr="000000"/>
              </a:solidFill>
            </a:rPr>
            <a:t> ESSU datos</a:t>
          </a:r>
          <a:endParaRPr lang="es-MX" sz="1400">
            <a:solidFill>
              <a:sysClr val="windowText" lastClr="000000"/>
            </a:solidFill>
          </a:endParaRPr>
        </a:p>
      </xdr:txBody>
    </xdr:sp>
    <xdr:clientData/>
  </xdr:twoCellAnchor>
  <xdr:twoCellAnchor>
    <xdr:from>
      <xdr:col>0</xdr:col>
      <xdr:colOff>0</xdr:colOff>
      <xdr:row>0</xdr:row>
      <xdr:rowOff>0</xdr:rowOff>
    </xdr:from>
    <xdr:to>
      <xdr:col>11</xdr:col>
      <xdr:colOff>47625</xdr:colOff>
      <xdr:row>1</xdr:row>
      <xdr:rowOff>21147</xdr:rowOff>
    </xdr:to>
    <xdr:grpSp>
      <xdr:nvGrpSpPr>
        <xdr:cNvPr id="3" name="Grupo 2">
          <a:extLst>
            <a:ext uri="{FF2B5EF4-FFF2-40B4-BE49-F238E27FC236}">
              <a16:creationId xmlns:a16="http://schemas.microsoft.com/office/drawing/2014/main" id="{00000000-0008-0000-0200-000003000000}"/>
            </a:ext>
          </a:extLst>
        </xdr:cNvPr>
        <xdr:cNvGrpSpPr/>
      </xdr:nvGrpSpPr>
      <xdr:grpSpPr>
        <a:xfrm>
          <a:off x="0" y="0"/>
          <a:ext cx="20090946" cy="1504326"/>
          <a:chOff x="0" y="0"/>
          <a:chExt cx="20145375" cy="1507047"/>
        </a:xfrm>
      </xdr:grpSpPr>
      <xdr:grpSp>
        <xdr:nvGrpSpPr>
          <xdr:cNvPr id="4" name="Grupo 3">
            <a:extLst>
              <a:ext uri="{FF2B5EF4-FFF2-40B4-BE49-F238E27FC236}">
                <a16:creationId xmlns:a16="http://schemas.microsoft.com/office/drawing/2014/main" id="{00000000-0008-0000-0200-000004000000}"/>
              </a:ext>
            </a:extLst>
          </xdr:cNvPr>
          <xdr:cNvGrpSpPr/>
        </xdr:nvGrpSpPr>
        <xdr:grpSpPr>
          <a:xfrm>
            <a:off x="0" y="0"/>
            <a:ext cx="20145375" cy="1251857"/>
            <a:chOff x="0" y="0"/>
            <a:chExt cx="12392022" cy="952500"/>
          </a:xfrm>
        </xdr:grpSpPr>
        <xdr:pic>
          <xdr:nvPicPr>
            <xdr:cNvPr id="6" name="Imagen 5" descr="Imagen relacionada">
              <a:extLst>
                <a:ext uri="{FF2B5EF4-FFF2-40B4-BE49-F238E27FC236}">
                  <a16:creationId xmlns:a16="http://schemas.microsoft.com/office/drawing/2014/main" id="{00000000-0008-0000-0200-000006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52987"/>
            <a:stretch/>
          </xdr:blipFill>
          <xdr:spPr bwMode="auto">
            <a:xfrm>
              <a:off x="0" y="0"/>
              <a:ext cx="6322868" cy="942975"/>
            </a:xfrm>
            <a:prstGeom prst="rect">
              <a:avLst/>
            </a:prstGeom>
            <a:noFill/>
            <a:ln>
              <a:noFill/>
            </a:ln>
            <a:extLst>
              <a:ext uri="{53640926-AAD7-44D8-BBD7-CCE9431645EC}">
                <a14:shadowObscured xmlns:a14="http://schemas.microsoft.com/office/drawing/2010/main"/>
              </a:ext>
            </a:extLst>
          </xdr:spPr>
        </xdr:pic>
        <xdr:pic>
          <xdr:nvPicPr>
            <xdr:cNvPr id="7" name="Imagen 6" descr="Imagen relacionada">
              <a:extLst>
                <a:ext uri="{FF2B5EF4-FFF2-40B4-BE49-F238E27FC236}">
                  <a16:creationId xmlns:a16="http://schemas.microsoft.com/office/drawing/2014/main" id="{00000000-0008-0000-0200-000007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52987"/>
            <a:stretch/>
          </xdr:blipFill>
          <xdr:spPr bwMode="auto">
            <a:xfrm flipH="1">
              <a:off x="6322868" y="9525"/>
              <a:ext cx="6069154" cy="942975"/>
            </a:xfrm>
            <a:prstGeom prst="rect">
              <a:avLst/>
            </a:prstGeom>
            <a:noFill/>
            <a:ln>
              <a:noFill/>
            </a:ln>
            <a:extLst>
              <a:ext uri="{53640926-AAD7-44D8-BBD7-CCE9431645EC}">
                <a14:shadowObscured xmlns:a14="http://schemas.microsoft.com/office/drawing/2010/main"/>
              </a:ext>
            </a:extLst>
          </xdr:spPr>
        </xdr:pic>
      </xdr:grpSp>
      <xdr:pic>
        <xdr:nvPicPr>
          <xdr:cNvPr id="8" name="Imagen 7" descr="Imagen relacionada">
            <a:extLst>
              <a:ext uri="{FF2B5EF4-FFF2-40B4-BE49-F238E27FC236}">
                <a16:creationId xmlns:a16="http://schemas.microsoft.com/office/drawing/2014/main" id="{00000000-0008-0000-0200-000008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749427" y="295877"/>
            <a:ext cx="1435794" cy="701582"/>
          </a:xfrm>
          <a:prstGeom prst="rect">
            <a:avLst/>
          </a:prstGeom>
          <a:noFill/>
          <a:ln>
            <a:noFill/>
          </a:ln>
        </xdr:spPr>
      </xdr:pic>
      <xdr:sp macro="" textlink="">
        <xdr:nvSpPr>
          <xdr:cNvPr id="9" name="CuadroTexto 8">
            <a:extLst>
              <a:ext uri="{FF2B5EF4-FFF2-40B4-BE49-F238E27FC236}">
                <a16:creationId xmlns:a16="http://schemas.microsoft.com/office/drawing/2014/main" id="{00000000-0008-0000-0200-000009000000}"/>
              </a:ext>
            </a:extLst>
          </xdr:cNvPr>
          <xdr:cNvSpPr txBox="1"/>
        </xdr:nvSpPr>
        <xdr:spPr>
          <a:xfrm>
            <a:off x="5133634" y="228505"/>
            <a:ext cx="6982166" cy="12785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1200">
                <a:latin typeface="Atlanta" panose="020B0502020202020204" pitchFamily="34" charset="0"/>
              </a:rPr>
              <a:t>UNIVERSIDAD MICHOACANA DE SAN NICOLÁS DE HIDALGO</a:t>
            </a:r>
          </a:p>
          <a:p>
            <a:pPr algn="ctr"/>
            <a:r>
              <a:rPr lang="es-MX" sz="1200">
                <a:latin typeface="Atlanta" panose="020B0502020202020204" pitchFamily="34" charset="0"/>
              </a:rPr>
              <a:t>DIRECCIÓN DE BIBLIOTECAS</a:t>
            </a:r>
          </a:p>
          <a:p>
            <a:pPr algn="ctr"/>
            <a:endParaRPr lang="es-MX" sz="1200">
              <a:latin typeface="Atlanta" panose="020B0502020202020204" pitchFamily="34" charset="0"/>
            </a:endParaRPr>
          </a:p>
          <a:p>
            <a:pPr algn="ctr"/>
            <a:r>
              <a:rPr lang="es-MX" sz="1600" b="1">
                <a:latin typeface="Tahoma" panose="020B0604030504040204" pitchFamily="34" charset="0"/>
                <a:ea typeface="Tahoma" panose="020B0604030504040204" pitchFamily="34" charset="0"/>
                <a:cs typeface="Tahoma" panose="020B0604030504040204" pitchFamily="34" charset="0"/>
              </a:rPr>
              <a:t>MEDICIÓN</a:t>
            </a:r>
            <a:r>
              <a:rPr lang="es-MX" sz="1600" b="1" baseline="0">
                <a:latin typeface="Tahoma" panose="020B0604030504040204" pitchFamily="34" charset="0"/>
                <a:ea typeface="Tahoma" panose="020B0604030504040204" pitchFamily="34" charset="0"/>
                <a:cs typeface="Tahoma" panose="020B0604030504040204" pitchFamily="34" charset="0"/>
              </a:rPr>
              <a:t> DE LOS PROCESOS OPERATIVOS</a:t>
            </a:r>
          </a:p>
        </xdr:txBody>
      </xdr:sp>
      <xdr:pic>
        <xdr:nvPicPr>
          <xdr:cNvPr id="10" name="Imagen 9">
            <a:extLst>
              <a:ext uri="{FF2B5EF4-FFF2-40B4-BE49-F238E27FC236}">
                <a16:creationId xmlns:a16="http://schemas.microsoft.com/office/drawing/2014/main" id="{00000000-0008-0000-0200-00000A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38501" y="60795"/>
            <a:ext cx="1615594" cy="1080226"/>
          </a:xfrm>
          <a:prstGeom prst="rect">
            <a:avLst/>
          </a:prstGeom>
        </xdr:spPr>
      </xdr:pic>
    </xdr:grp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12</xdr:col>
      <xdr:colOff>81643</xdr:colOff>
      <xdr:row>5</xdr:row>
      <xdr:rowOff>0</xdr:rowOff>
    </xdr:to>
    <xdr:grpSp>
      <xdr:nvGrpSpPr>
        <xdr:cNvPr id="5" name="Grupo 4">
          <a:extLst>
            <a:ext uri="{FF2B5EF4-FFF2-40B4-BE49-F238E27FC236}">
              <a16:creationId xmlns:a16="http://schemas.microsoft.com/office/drawing/2014/main" id="{00000000-0008-0000-0300-000005000000}"/>
            </a:ext>
          </a:extLst>
        </xdr:cNvPr>
        <xdr:cNvGrpSpPr/>
      </xdr:nvGrpSpPr>
      <xdr:grpSpPr>
        <a:xfrm>
          <a:off x="0" y="0"/>
          <a:ext cx="16861518" cy="1682750"/>
          <a:chOff x="0" y="0"/>
          <a:chExt cx="12392022" cy="952500"/>
        </a:xfrm>
      </xdr:grpSpPr>
      <xdr:pic>
        <xdr:nvPicPr>
          <xdr:cNvPr id="2" name="Imagen 1" descr="Imagen relacionada">
            <a:extLst>
              <a:ext uri="{FF2B5EF4-FFF2-40B4-BE49-F238E27FC236}">
                <a16:creationId xmlns:a16="http://schemas.microsoft.com/office/drawing/2014/main" id="{00000000-0008-0000-0300-000002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52987"/>
          <a:stretch/>
        </xdr:blipFill>
        <xdr:spPr bwMode="auto">
          <a:xfrm>
            <a:off x="0" y="0"/>
            <a:ext cx="6322868" cy="942975"/>
          </a:xfrm>
          <a:prstGeom prst="rect">
            <a:avLst/>
          </a:prstGeom>
          <a:noFill/>
          <a:ln>
            <a:noFill/>
          </a:ln>
          <a:extLst>
            <a:ext uri="{53640926-AAD7-44D8-BBD7-CCE9431645EC}">
              <a14:shadowObscured xmlns:a14="http://schemas.microsoft.com/office/drawing/2010/main"/>
            </a:ext>
          </a:extLst>
        </xdr:spPr>
      </xdr:pic>
      <xdr:pic>
        <xdr:nvPicPr>
          <xdr:cNvPr id="3" name="Imagen 2" descr="Imagen relacionada">
            <a:extLst>
              <a:ext uri="{FF2B5EF4-FFF2-40B4-BE49-F238E27FC236}">
                <a16:creationId xmlns:a16="http://schemas.microsoft.com/office/drawing/2014/main" id="{00000000-0008-0000-0300-000003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52987"/>
          <a:stretch/>
        </xdr:blipFill>
        <xdr:spPr bwMode="auto">
          <a:xfrm flipH="1">
            <a:off x="6322868" y="9525"/>
            <a:ext cx="6069154" cy="942975"/>
          </a:xfrm>
          <a:prstGeom prst="rect">
            <a:avLst/>
          </a:prstGeom>
          <a:noFill/>
          <a:ln>
            <a:noFill/>
          </a:ln>
          <a:extLst>
            <a:ext uri="{53640926-AAD7-44D8-BBD7-CCE9431645EC}">
              <a14:shadowObscured xmlns:a14="http://schemas.microsoft.com/office/drawing/2010/main"/>
            </a:ext>
          </a:extLst>
        </xdr:spPr>
      </xdr:pic>
    </xdr:grpSp>
    <xdr:clientData/>
  </xdr:twoCellAnchor>
  <xdr:twoCellAnchor editAs="oneCell">
    <xdr:from>
      <xdr:col>8</xdr:col>
      <xdr:colOff>316865</xdr:colOff>
      <xdr:row>0</xdr:row>
      <xdr:rowOff>118322</xdr:rowOff>
    </xdr:from>
    <xdr:to>
      <xdr:col>9</xdr:col>
      <xdr:colOff>227784</xdr:colOff>
      <xdr:row>2</xdr:row>
      <xdr:rowOff>87933</xdr:rowOff>
    </xdr:to>
    <xdr:pic>
      <xdr:nvPicPr>
        <xdr:cNvPr id="4" name="Imagen 3" descr="Imagen relacionada">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99948" y="118322"/>
          <a:ext cx="1094741" cy="568325"/>
        </a:xfrm>
        <a:prstGeom prst="rect">
          <a:avLst/>
        </a:prstGeom>
        <a:noFill/>
        <a:ln>
          <a:noFill/>
        </a:ln>
      </xdr:spPr>
    </xdr:pic>
    <xdr:clientData/>
  </xdr:twoCellAnchor>
  <xdr:twoCellAnchor>
    <xdr:from>
      <xdr:col>1</xdr:col>
      <xdr:colOff>2121477</xdr:colOff>
      <xdr:row>0</xdr:row>
      <xdr:rowOff>29371</xdr:rowOff>
    </xdr:from>
    <xdr:to>
      <xdr:col>8</xdr:col>
      <xdr:colOff>216477</xdr:colOff>
      <xdr:row>4</xdr:row>
      <xdr:rowOff>95251</xdr:rowOff>
    </xdr:to>
    <xdr:sp macro="" textlink="">
      <xdr:nvSpPr>
        <xdr:cNvPr id="6" name="CuadroTexto 5">
          <a:extLst>
            <a:ext uri="{FF2B5EF4-FFF2-40B4-BE49-F238E27FC236}">
              <a16:creationId xmlns:a16="http://schemas.microsoft.com/office/drawing/2014/main" id="{00000000-0008-0000-0300-000006000000}"/>
            </a:ext>
          </a:extLst>
        </xdr:cNvPr>
        <xdr:cNvSpPr txBox="1"/>
      </xdr:nvSpPr>
      <xdr:spPr>
        <a:xfrm>
          <a:off x="2485159" y="29371"/>
          <a:ext cx="7074477" cy="8278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1050">
              <a:latin typeface="Atlanta" panose="020B0502020202020204" pitchFamily="34" charset="0"/>
            </a:rPr>
            <a:t>UNIVERSIDAD MICHOACANA DE SAN NICOLÁS DE HIDALGO</a:t>
          </a:r>
        </a:p>
        <a:p>
          <a:pPr algn="ctr"/>
          <a:r>
            <a:rPr lang="es-MX" sz="1050">
              <a:latin typeface="Atlanta" panose="020B0502020202020204" pitchFamily="34" charset="0"/>
            </a:rPr>
            <a:t>DIRECCIÓN DE BIBLIOTECAS</a:t>
          </a:r>
        </a:p>
        <a:p>
          <a:pPr algn="ctr"/>
          <a:endParaRPr lang="es-MX" sz="1050">
            <a:latin typeface="Atlanta" panose="020B0502020202020204" pitchFamily="34" charset="0"/>
          </a:endParaRPr>
        </a:p>
        <a:p>
          <a:pPr algn="ctr"/>
          <a:r>
            <a:rPr lang="es-MX" sz="1200" b="1">
              <a:latin typeface="Tahoma" panose="020B0604030504040204" pitchFamily="34" charset="0"/>
              <a:ea typeface="Tahoma" panose="020B0604030504040204" pitchFamily="34" charset="0"/>
              <a:cs typeface="Tahoma" panose="020B0604030504040204" pitchFamily="34" charset="0"/>
            </a:rPr>
            <a:t>MEDICIÓN</a:t>
          </a:r>
          <a:r>
            <a:rPr lang="es-MX" sz="1200" b="1" baseline="0">
              <a:latin typeface="Tahoma" panose="020B0604030504040204" pitchFamily="34" charset="0"/>
              <a:ea typeface="Tahoma" panose="020B0604030504040204" pitchFamily="34" charset="0"/>
              <a:cs typeface="Tahoma" panose="020B0604030504040204" pitchFamily="34" charset="0"/>
            </a:rPr>
            <a:t> DE LOS PROCESOS OPERATIVOS</a:t>
          </a:r>
        </a:p>
      </xdr:txBody>
    </xdr:sp>
    <xdr:clientData/>
  </xdr:twoCellAnchor>
  <xdr:twoCellAnchor editAs="oneCell">
    <xdr:from>
      <xdr:col>1</xdr:col>
      <xdr:colOff>931334</xdr:colOff>
      <xdr:row>0</xdr:row>
      <xdr:rowOff>31750</xdr:rowOff>
    </xdr:from>
    <xdr:to>
      <xdr:col>1</xdr:col>
      <xdr:colOff>2233083</xdr:colOff>
      <xdr:row>3</xdr:row>
      <xdr:rowOff>8728</xdr:rowOff>
    </xdr:to>
    <xdr:pic>
      <xdr:nvPicPr>
        <xdr:cNvPr id="8" name="Imagen 7">
          <a:extLst>
            <a:ext uri="{FF2B5EF4-FFF2-40B4-BE49-F238E27FC236}">
              <a16:creationId xmlns:a16="http://schemas.microsoft.com/office/drawing/2014/main" id="{00000000-0008-0000-0300-000008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91167" y="31750"/>
          <a:ext cx="1301749" cy="875049"/>
        </a:xfrm>
        <a:prstGeom prst="rect">
          <a:avLst/>
        </a:prstGeom>
      </xdr:spPr>
    </xdr:pic>
    <xdr:clientData/>
  </xdr:twoCellAnchor>
  <xdr:twoCellAnchor editAs="oneCell">
    <xdr:from>
      <xdr:col>2</xdr:col>
      <xdr:colOff>278460</xdr:colOff>
      <xdr:row>8</xdr:row>
      <xdr:rowOff>210180</xdr:rowOff>
    </xdr:from>
    <xdr:to>
      <xdr:col>3</xdr:col>
      <xdr:colOff>60787</xdr:colOff>
      <xdr:row>9</xdr:row>
      <xdr:rowOff>470817</xdr:rowOff>
    </xdr:to>
    <xdr:pic>
      <xdr:nvPicPr>
        <xdr:cNvPr id="7" name="Imagen 6" descr="Resultado de imagen para flecha curva">
          <a:extLst>
            <a:ext uri="{FF2B5EF4-FFF2-40B4-BE49-F238E27FC236}">
              <a16:creationId xmlns:a16="http://schemas.microsoft.com/office/drawing/2014/main" id="{00000000-0008-0000-0300-000007000000}"/>
            </a:ext>
          </a:extLst>
        </xdr:cNvPr>
        <xdr:cNvPicPr>
          <a:picLocks noChangeAspect="1" noChangeArrowheads="1"/>
        </xdr:cNvPicPr>
      </xdr:nvPicPr>
      <xdr:blipFill>
        <a:blip xmlns:r="http://schemas.openxmlformats.org/officeDocument/2006/relationships" r:embed="rId4" cstate="print">
          <a:duotone>
            <a:schemeClr val="accent6">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rot="20752941">
          <a:off x="4677278" y="1699544"/>
          <a:ext cx="544327" cy="6347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597100</xdr:colOff>
      <xdr:row>10</xdr:row>
      <xdr:rowOff>87882</xdr:rowOff>
    </xdr:from>
    <xdr:to>
      <xdr:col>9</xdr:col>
      <xdr:colOff>927441</xdr:colOff>
      <xdr:row>11</xdr:row>
      <xdr:rowOff>463316</xdr:rowOff>
    </xdr:to>
    <xdr:pic>
      <xdr:nvPicPr>
        <xdr:cNvPr id="9" name="Imagen 8" descr="Resultado de imagen para flecha curva">
          <a:extLst>
            <a:ext uri="{FF2B5EF4-FFF2-40B4-BE49-F238E27FC236}">
              <a16:creationId xmlns:a16="http://schemas.microsoft.com/office/drawing/2014/main" id="{00000000-0008-0000-0300-000009000000}"/>
            </a:ext>
          </a:extLst>
        </xdr:cNvPr>
        <xdr:cNvPicPr>
          <a:picLocks noChangeAspect="1" noChangeArrowheads="1"/>
        </xdr:cNvPicPr>
      </xdr:nvPicPr>
      <xdr:blipFill>
        <a:blip xmlns:r="http://schemas.openxmlformats.org/officeDocument/2006/relationships" r:embed="rId5" cstate="print">
          <a:duotone>
            <a:schemeClr val="accent6">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rot="20752941">
          <a:off x="14285886" y="4020346"/>
          <a:ext cx="1759091" cy="10693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760640</xdr:colOff>
      <xdr:row>16</xdr:row>
      <xdr:rowOff>48142</xdr:rowOff>
    </xdr:from>
    <xdr:to>
      <xdr:col>14</xdr:col>
      <xdr:colOff>105945</xdr:colOff>
      <xdr:row>18</xdr:row>
      <xdr:rowOff>95249</xdr:rowOff>
    </xdr:to>
    <xdr:pic>
      <xdr:nvPicPr>
        <xdr:cNvPr id="11" name="Imagen 10" descr="Resultado de imagen para flecha curva">
          <a:extLst>
            <a:ext uri="{FF2B5EF4-FFF2-40B4-BE49-F238E27FC236}">
              <a16:creationId xmlns:a16="http://schemas.microsoft.com/office/drawing/2014/main" id="{00000000-0008-0000-0300-00000B000000}"/>
            </a:ext>
          </a:extLst>
        </xdr:cNvPr>
        <xdr:cNvPicPr>
          <a:picLocks noChangeAspect="1" noChangeArrowheads="1"/>
        </xdr:cNvPicPr>
      </xdr:nvPicPr>
      <xdr:blipFill>
        <a:blip xmlns:r="http://schemas.openxmlformats.org/officeDocument/2006/relationships" r:embed="rId6" cstate="print">
          <a:duotone>
            <a:schemeClr val="accent6">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19375211" y="8416535"/>
          <a:ext cx="1876235" cy="9315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253811</xdr:colOff>
      <xdr:row>14</xdr:row>
      <xdr:rowOff>175902</xdr:rowOff>
    </xdr:from>
    <xdr:to>
      <xdr:col>16</xdr:col>
      <xdr:colOff>554884</xdr:colOff>
      <xdr:row>14</xdr:row>
      <xdr:rowOff>867013</xdr:rowOff>
    </xdr:to>
    <xdr:pic>
      <xdr:nvPicPr>
        <xdr:cNvPr id="12" name="Imagen 11" descr="Resultado de imagen para flecha curva">
          <a:extLst>
            <a:ext uri="{FF2B5EF4-FFF2-40B4-BE49-F238E27FC236}">
              <a16:creationId xmlns:a16="http://schemas.microsoft.com/office/drawing/2014/main" id="{00000000-0008-0000-0300-00000C000000}"/>
            </a:ext>
          </a:extLst>
        </xdr:cNvPr>
        <xdr:cNvPicPr>
          <a:picLocks noChangeAspect="1" noChangeArrowheads="1"/>
        </xdr:cNvPicPr>
      </xdr:nvPicPr>
      <xdr:blipFill>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rot="1228493">
          <a:off x="20018186" y="7764152"/>
          <a:ext cx="1031323" cy="6911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2</xdr:row>
      <xdr:rowOff>19050</xdr:rowOff>
    </xdr:from>
    <xdr:to>
      <xdr:col>6</xdr:col>
      <xdr:colOff>28574</xdr:colOff>
      <xdr:row>16</xdr:row>
      <xdr:rowOff>19050</xdr:rowOff>
    </xdr:to>
    <xdr:graphicFrame macro="">
      <xdr:nvGraphicFramePr>
        <xdr:cNvPr id="3" name="Gráfico 2">
          <a:extLst>
            <a:ext uri="{FF2B5EF4-FFF2-40B4-BE49-F238E27FC236}">
              <a16:creationId xmlns:a16="http://schemas.microsoft.com/office/drawing/2014/main" id="{00000000-0008-0000-04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17</xdr:row>
      <xdr:rowOff>90487</xdr:rowOff>
    </xdr:from>
    <xdr:to>
      <xdr:col>12</xdr:col>
      <xdr:colOff>2380</xdr:colOff>
      <xdr:row>44</xdr:row>
      <xdr:rowOff>71437</xdr:rowOff>
    </xdr:to>
    <xdr:graphicFrame macro="">
      <xdr:nvGraphicFramePr>
        <xdr:cNvPr id="7" name="Gráfico 6">
          <a:extLst>
            <a:ext uri="{FF2B5EF4-FFF2-40B4-BE49-F238E27FC236}">
              <a16:creationId xmlns:a16="http://schemas.microsoft.com/office/drawing/2014/main" id="{00000000-0008-0000-04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0</xdr:colOff>
      <xdr:row>2</xdr:row>
      <xdr:rowOff>9525</xdr:rowOff>
    </xdr:from>
    <xdr:to>
      <xdr:col>12</xdr:col>
      <xdr:colOff>0</xdr:colOff>
      <xdr:row>16</xdr:row>
      <xdr:rowOff>38100</xdr:rowOff>
    </xdr:to>
    <xdr:graphicFrame macro="">
      <xdr:nvGraphicFramePr>
        <xdr:cNvPr id="16" name="Gráfico 15">
          <a:extLst>
            <a:ext uri="{FF2B5EF4-FFF2-40B4-BE49-F238E27FC236}">
              <a16:creationId xmlns:a16="http://schemas.microsoft.com/office/drawing/2014/main" id="{00000000-0008-0000-04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12</xdr:col>
      <xdr:colOff>19050</xdr:colOff>
      <xdr:row>2</xdr:row>
      <xdr:rowOff>19050</xdr:rowOff>
    </xdr:from>
    <xdr:to>
      <xdr:col>17</xdr:col>
      <xdr:colOff>581025</xdr:colOff>
      <xdr:row>16</xdr:row>
      <xdr:rowOff>19049</xdr:rowOff>
    </xdr:to>
    <xdr:graphicFrame macro="">
      <xdr:nvGraphicFramePr>
        <xdr:cNvPr id="21" name="Gráfico 20">
          <a:extLst>
            <a:ext uri="{FF2B5EF4-FFF2-40B4-BE49-F238E27FC236}">
              <a16:creationId xmlns:a16="http://schemas.microsoft.com/office/drawing/2014/main" id="{00000000-0008-0000-0400-00001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161925</xdr:colOff>
      <xdr:row>0</xdr:row>
      <xdr:rowOff>66675</xdr:rowOff>
    </xdr:from>
    <xdr:to>
      <xdr:col>20</xdr:col>
      <xdr:colOff>531019</xdr:colOff>
      <xdr:row>0</xdr:row>
      <xdr:rowOff>1376363</xdr:rowOff>
    </xdr:to>
    <xdr:grpSp>
      <xdr:nvGrpSpPr>
        <xdr:cNvPr id="22" name="Grupo 21">
          <a:extLst>
            <a:ext uri="{FF2B5EF4-FFF2-40B4-BE49-F238E27FC236}">
              <a16:creationId xmlns:a16="http://schemas.microsoft.com/office/drawing/2014/main" id="{00000000-0008-0000-0400-000016000000}"/>
            </a:ext>
          </a:extLst>
        </xdr:cNvPr>
        <xdr:cNvGrpSpPr/>
      </xdr:nvGrpSpPr>
      <xdr:grpSpPr>
        <a:xfrm>
          <a:off x="161925" y="66675"/>
          <a:ext cx="15609094" cy="1309688"/>
          <a:chOff x="0" y="0"/>
          <a:chExt cx="12392022" cy="952500"/>
        </a:xfrm>
      </xdr:grpSpPr>
      <xdr:pic>
        <xdr:nvPicPr>
          <xdr:cNvPr id="23" name="Imagen 22" descr="Imagen relacionada">
            <a:extLst>
              <a:ext uri="{FF2B5EF4-FFF2-40B4-BE49-F238E27FC236}">
                <a16:creationId xmlns:a16="http://schemas.microsoft.com/office/drawing/2014/main" id="{00000000-0008-0000-0400-000017000000}"/>
              </a:ext>
            </a:extLst>
          </xdr:cNvPr>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b="52987"/>
          <a:stretch/>
        </xdr:blipFill>
        <xdr:spPr bwMode="auto">
          <a:xfrm>
            <a:off x="0" y="0"/>
            <a:ext cx="6322868" cy="942975"/>
          </a:xfrm>
          <a:prstGeom prst="rect">
            <a:avLst/>
          </a:prstGeom>
          <a:noFill/>
          <a:ln>
            <a:noFill/>
          </a:ln>
          <a:extLst>
            <a:ext uri="{53640926-AAD7-44D8-BBD7-CCE9431645EC}">
              <a14:shadowObscured xmlns:a14="http://schemas.microsoft.com/office/drawing/2010/main"/>
            </a:ext>
          </a:extLst>
        </xdr:spPr>
      </xdr:pic>
      <xdr:pic>
        <xdr:nvPicPr>
          <xdr:cNvPr id="24" name="Imagen 23" descr="Imagen relacionada">
            <a:extLst>
              <a:ext uri="{FF2B5EF4-FFF2-40B4-BE49-F238E27FC236}">
                <a16:creationId xmlns:a16="http://schemas.microsoft.com/office/drawing/2014/main" id="{00000000-0008-0000-0400-000018000000}"/>
              </a:ext>
            </a:extLst>
          </xdr:cNvPr>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b="52987"/>
          <a:stretch/>
        </xdr:blipFill>
        <xdr:spPr bwMode="auto">
          <a:xfrm flipH="1">
            <a:off x="6322868" y="9525"/>
            <a:ext cx="6069154" cy="942975"/>
          </a:xfrm>
          <a:prstGeom prst="rect">
            <a:avLst/>
          </a:prstGeom>
          <a:noFill/>
          <a:ln>
            <a:noFill/>
          </a:ln>
          <a:extLst>
            <a:ext uri="{53640926-AAD7-44D8-BBD7-CCE9431645EC}">
              <a14:shadowObscured xmlns:a14="http://schemas.microsoft.com/office/drawing/2010/main"/>
            </a:ext>
          </a:extLst>
        </xdr:spPr>
      </xdr:pic>
    </xdr:grpSp>
    <xdr:clientData/>
  </xdr:twoCellAnchor>
  <xdr:twoCellAnchor editAs="oneCell">
    <xdr:from>
      <xdr:col>16</xdr:col>
      <xdr:colOff>726440</xdr:colOff>
      <xdr:row>0</xdr:row>
      <xdr:rowOff>281438</xdr:rowOff>
    </xdr:from>
    <xdr:to>
      <xdr:col>18</xdr:col>
      <xdr:colOff>707709</xdr:colOff>
      <xdr:row>0</xdr:row>
      <xdr:rowOff>1062885</xdr:rowOff>
    </xdr:to>
    <xdr:pic>
      <xdr:nvPicPr>
        <xdr:cNvPr id="25" name="Imagen 24" descr="Imagen relacionada">
          <a:extLst>
            <a:ext uri="{FF2B5EF4-FFF2-40B4-BE49-F238E27FC236}">
              <a16:creationId xmlns:a16="http://schemas.microsoft.com/office/drawing/2014/main" id="{00000000-0008-0000-0400-000019000000}"/>
            </a:ext>
          </a:extLst>
        </xdr:cNvPr>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2918440" y="281438"/>
          <a:ext cx="1505269" cy="781447"/>
        </a:xfrm>
        <a:prstGeom prst="rect">
          <a:avLst/>
        </a:prstGeom>
        <a:noFill/>
        <a:ln>
          <a:noFill/>
        </a:ln>
      </xdr:spPr>
    </xdr:pic>
    <xdr:clientData/>
  </xdr:twoCellAnchor>
  <xdr:twoCellAnchor>
    <xdr:from>
      <xdr:col>5</xdr:col>
      <xdr:colOff>316705</xdr:colOff>
      <xdr:row>0</xdr:row>
      <xdr:rowOff>190404</xdr:rowOff>
    </xdr:from>
    <xdr:to>
      <xdr:col>15</xdr:col>
      <xdr:colOff>269080</xdr:colOff>
      <xdr:row>0</xdr:row>
      <xdr:rowOff>1328739</xdr:rowOff>
    </xdr:to>
    <xdr:sp macro="" textlink="">
      <xdr:nvSpPr>
        <xdr:cNvPr id="26" name="CuadroTexto 25">
          <a:extLst>
            <a:ext uri="{FF2B5EF4-FFF2-40B4-BE49-F238E27FC236}">
              <a16:creationId xmlns:a16="http://schemas.microsoft.com/office/drawing/2014/main" id="{00000000-0008-0000-0400-00001A000000}"/>
            </a:ext>
          </a:extLst>
        </xdr:cNvPr>
        <xdr:cNvSpPr txBox="1"/>
      </xdr:nvSpPr>
      <xdr:spPr>
        <a:xfrm>
          <a:off x="4126705" y="190404"/>
          <a:ext cx="7572375" cy="11383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1200">
              <a:latin typeface="Atlanta" panose="020B0502020202020204" pitchFamily="34" charset="0"/>
            </a:rPr>
            <a:t>UNIVERSIDAD MICHOACANA DE SAN NICOLÁS DE HIDALGO</a:t>
          </a:r>
        </a:p>
        <a:p>
          <a:pPr algn="ctr"/>
          <a:r>
            <a:rPr lang="es-MX" sz="1200">
              <a:latin typeface="Atlanta" panose="020B0502020202020204" pitchFamily="34" charset="0"/>
            </a:rPr>
            <a:t>DIRECCIÓN DE BIBLIOTECAS</a:t>
          </a:r>
        </a:p>
        <a:p>
          <a:pPr algn="ctr"/>
          <a:endParaRPr lang="es-MX" sz="1200">
            <a:latin typeface="Atlanta" panose="020B0502020202020204" pitchFamily="34" charset="0"/>
          </a:endParaRPr>
        </a:p>
        <a:p>
          <a:pPr algn="ctr"/>
          <a:r>
            <a:rPr lang="es-MX" sz="1600" b="1">
              <a:latin typeface="Tahoma" panose="020B0604030504040204" pitchFamily="34" charset="0"/>
              <a:ea typeface="Tahoma" panose="020B0604030504040204" pitchFamily="34" charset="0"/>
              <a:cs typeface="Tahoma" panose="020B0604030504040204" pitchFamily="34" charset="0"/>
            </a:rPr>
            <a:t>MEDICIÓN</a:t>
          </a:r>
          <a:r>
            <a:rPr lang="es-MX" sz="1600" b="1" baseline="0">
              <a:latin typeface="Tahoma" panose="020B0604030504040204" pitchFamily="34" charset="0"/>
              <a:ea typeface="Tahoma" panose="020B0604030504040204" pitchFamily="34" charset="0"/>
              <a:cs typeface="Tahoma" panose="020B0604030504040204" pitchFamily="34" charset="0"/>
            </a:rPr>
            <a:t> DE LOS PROCESOS OPERATIVOS</a:t>
          </a:r>
        </a:p>
      </xdr:txBody>
    </xdr:sp>
    <xdr:clientData/>
  </xdr:twoCellAnchor>
  <xdr:twoCellAnchor editAs="oneCell">
    <xdr:from>
      <xdr:col>1</xdr:col>
      <xdr:colOff>693209</xdr:colOff>
      <xdr:row>0</xdr:row>
      <xdr:rowOff>127469</xdr:rowOff>
    </xdr:from>
    <xdr:to>
      <xdr:col>4</xdr:col>
      <xdr:colOff>197115</xdr:colOff>
      <xdr:row>0</xdr:row>
      <xdr:rowOff>1330662</xdr:rowOff>
    </xdr:to>
    <xdr:pic>
      <xdr:nvPicPr>
        <xdr:cNvPr id="27" name="Imagen 26">
          <a:extLst>
            <a:ext uri="{FF2B5EF4-FFF2-40B4-BE49-F238E27FC236}">
              <a16:creationId xmlns:a16="http://schemas.microsoft.com/office/drawing/2014/main" id="{00000000-0008-0000-0400-00001B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455209" y="127469"/>
          <a:ext cx="1789906" cy="1203193"/>
        </a:xfrm>
        <a:prstGeom prst="rect">
          <a:avLst/>
        </a:prstGeom>
      </xdr:spPr>
    </xdr:pic>
    <xdr:clientData/>
  </xdr:twoCellAnchor>
  <xdr:twoCellAnchor>
    <xdr:from>
      <xdr:col>12</xdr:col>
      <xdr:colOff>83344</xdr:colOff>
      <xdr:row>16</xdr:row>
      <xdr:rowOff>83343</xdr:rowOff>
    </xdr:from>
    <xdr:to>
      <xdr:col>17</xdr:col>
      <xdr:colOff>654843</xdr:colOff>
      <xdr:row>32</xdr:row>
      <xdr:rowOff>23812</xdr:rowOff>
    </xdr:to>
    <xdr:graphicFrame macro="">
      <xdr:nvGraphicFramePr>
        <xdr:cNvPr id="29" name="Gráfico 28">
          <a:extLst>
            <a:ext uri="{FF2B5EF4-FFF2-40B4-BE49-F238E27FC236}">
              <a16:creationId xmlns:a16="http://schemas.microsoft.com/office/drawing/2014/main" id="{00000000-0008-0000-0400-00001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0</xdr:row>
      <xdr:rowOff>1</xdr:rowOff>
    </xdr:from>
    <xdr:to>
      <xdr:col>22</xdr:col>
      <xdr:colOff>57150</xdr:colOff>
      <xdr:row>5</xdr:row>
      <xdr:rowOff>95250</xdr:rowOff>
    </xdr:to>
    <xdr:grpSp>
      <xdr:nvGrpSpPr>
        <xdr:cNvPr id="12" name="Grupo 11">
          <a:extLst>
            <a:ext uri="{FF2B5EF4-FFF2-40B4-BE49-F238E27FC236}">
              <a16:creationId xmlns:a16="http://schemas.microsoft.com/office/drawing/2014/main" id="{00000000-0008-0000-0500-00000C000000}"/>
            </a:ext>
          </a:extLst>
        </xdr:cNvPr>
        <xdr:cNvGrpSpPr/>
      </xdr:nvGrpSpPr>
      <xdr:grpSpPr>
        <a:xfrm>
          <a:off x="0" y="1"/>
          <a:ext cx="18154650" cy="1047749"/>
          <a:chOff x="0" y="0"/>
          <a:chExt cx="12392022" cy="952500"/>
        </a:xfrm>
      </xdr:grpSpPr>
      <xdr:pic>
        <xdr:nvPicPr>
          <xdr:cNvPr id="13" name="Imagen 12" descr="Imagen relacionada">
            <a:extLst>
              <a:ext uri="{FF2B5EF4-FFF2-40B4-BE49-F238E27FC236}">
                <a16:creationId xmlns:a16="http://schemas.microsoft.com/office/drawing/2014/main" id="{00000000-0008-0000-0500-00000D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52987"/>
          <a:stretch/>
        </xdr:blipFill>
        <xdr:spPr bwMode="auto">
          <a:xfrm>
            <a:off x="0" y="0"/>
            <a:ext cx="6322868" cy="942975"/>
          </a:xfrm>
          <a:prstGeom prst="rect">
            <a:avLst/>
          </a:prstGeom>
          <a:noFill/>
          <a:ln>
            <a:noFill/>
          </a:ln>
          <a:extLst>
            <a:ext uri="{53640926-AAD7-44D8-BBD7-CCE9431645EC}">
              <a14:shadowObscured xmlns:a14="http://schemas.microsoft.com/office/drawing/2010/main"/>
            </a:ext>
          </a:extLst>
        </xdr:spPr>
      </xdr:pic>
      <xdr:pic>
        <xdr:nvPicPr>
          <xdr:cNvPr id="14" name="Imagen 13" descr="Imagen relacionada">
            <a:extLst>
              <a:ext uri="{FF2B5EF4-FFF2-40B4-BE49-F238E27FC236}">
                <a16:creationId xmlns:a16="http://schemas.microsoft.com/office/drawing/2014/main" id="{00000000-0008-0000-0500-00000E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52987"/>
          <a:stretch/>
        </xdr:blipFill>
        <xdr:spPr bwMode="auto">
          <a:xfrm flipH="1">
            <a:off x="6322868" y="9525"/>
            <a:ext cx="6069154" cy="942975"/>
          </a:xfrm>
          <a:prstGeom prst="rect">
            <a:avLst/>
          </a:prstGeom>
          <a:noFill/>
          <a:ln>
            <a:noFill/>
          </a:ln>
          <a:extLst>
            <a:ext uri="{53640926-AAD7-44D8-BBD7-CCE9431645EC}">
              <a14:shadowObscured xmlns:a14="http://schemas.microsoft.com/office/drawing/2010/main"/>
            </a:ext>
          </a:extLst>
        </xdr:spPr>
      </xdr:pic>
    </xdr:grpSp>
    <xdr:clientData/>
  </xdr:twoCellAnchor>
  <xdr:twoCellAnchor editAs="oneCell">
    <xdr:from>
      <xdr:col>15</xdr:col>
      <xdr:colOff>314144</xdr:colOff>
      <xdr:row>0</xdr:row>
      <xdr:rowOff>118322</xdr:rowOff>
    </xdr:from>
    <xdr:to>
      <xdr:col>16</xdr:col>
      <xdr:colOff>663214</xdr:colOff>
      <xdr:row>3</xdr:row>
      <xdr:rowOff>115147</xdr:rowOff>
    </xdr:to>
    <xdr:pic>
      <xdr:nvPicPr>
        <xdr:cNvPr id="15" name="Imagen 14" descr="Imagen relacionada">
          <a:extLst>
            <a:ext uri="{FF2B5EF4-FFF2-40B4-BE49-F238E27FC236}">
              <a16:creationId xmlns:a16="http://schemas.microsoft.com/office/drawing/2014/main" id="{00000000-0008-0000-0500-00000F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277544" y="118322"/>
          <a:ext cx="1053919" cy="568325"/>
        </a:xfrm>
        <a:prstGeom prst="rect">
          <a:avLst/>
        </a:prstGeom>
        <a:noFill/>
        <a:ln>
          <a:noFill/>
        </a:ln>
      </xdr:spPr>
    </xdr:pic>
    <xdr:clientData/>
  </xdr:twoCellAnchor>
  <xdr:twoCellAnchor>
    <xdr:from>
      <xdr:col>2</xdr:col>
      <xdr:colOff>698170</xdr:colOff>
      <xdr:row>0</xdr:row>
      <xdr:rowOff>29372</xdr:rowOff>
    </xdr:from>
    <xdr:to>
      <xdr:col>15</xdr:col>
      <xdr:colOff>213756</xdr:colOff>
      <xdr:row>5</xdr:row>
      <xdr:rowOff>180976</xdr:rowOff>
    </xdr:to>
    <xdr:sp macro="" textlink="">
      <xdr:nvSpPr>
        <xdr:cNvPr id="16" name="CuadroTexto 15">
          <a:extLst>
            <a:ext uri="{FF2B5EF4-FFF2-40B4-BE49-F238E27FC236}">
              <a16:creationId xmlns:a16="http://schemas.microsoft.com/office/drawing/2014/main" id="{00000000-0008-0000-0500-000010000000}"/>
            </a:ext>
          </a:extLst>
        </xdr:cNvPr>
        <xdr:cNvSpPr txBox="1"/>
      </xdr:nvSpPr>
      <xdr:spPr>
        <a:xfrm>
          <a:off x="2479345" y="29372"/>
          <a:ext cx="9650186" cy="11041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1050">
              <a:latin typeface="Atlanta" panose="020B0502020202020204" pitchFamily="34" charset="0"/>
            </a:rPr>
            <a:t>UNIVERSIDAD MICHOACANA DE SAN NICOLÁS DE HIDALGO</a:t>
          </a:r>
        </a:p>
        <a:p>
          <a:pPr algn="ctr"/>
          <a:r>
            <a:rPr lang="es-MX" sz="1050">
              <a:latin typeface="Atlanta" panose="020B0502020202020204" pitchFamily="34" charset="0"/>
            </a:rPr>
            <a:t>DIRECCIÓN DE BIBLIOTECAS</a:t>
          </a:r>
        </a:p>
        <a:p>
          <a:pPr algn="ctr"/>
          <a:endParaRPr lang="es-MX" sz="1050">
            <a:latin typeface="Atlanta" panose="020B0502020202020204" pitchFamily="34" charset="0"/>
          </a:endParaRPr>
        </a:p>
        <a:p>
          <a:pPr algn="ctr"/>
          <a:r>
            <a:rPr lang="es-MX" sz="1200" b="1">
              <a:latin typeface="Tahoma" panose="020B0604030504040204" pitchFamily="34" charset="0"/>
              <a:ea typeface="Tahoma" panose="020B0604030504040204" pitchFamily="34" charset="0"/>
              <a:cs typeface="Tahoma" panose="020B0604030504040204" pitchFamily="34" charset="0"/>
            </a:rPr>
            <a:t>MEDICIÓN</a:t>
          </a:r>
          <a:r>
            <a:rPr lang="es-MX" sz="1200" b="1" baseline="0">
              <a:latin typeface="Tahoma" panose="020B0604030504040204" pitchFamily="34" charset="0"/>
              <a:ea typeface="Tahoma" panose="020B0604030504040204" pitchFamily="34" charset="0"/>
              <a:cs typeface="Tahoma" panose="020B0604030504040204" pitchFamily="34" charset="0"/>
            </a:rPr>
            <a:t> DE LOS PROCESOS OPERATIVOS</a:t>
          </a:r>
        </a:p>
      </xdr:txBody>
    </xdr:sp>
    <xdr:clientData/>
  </xdr:twoCellAnchor>
  <xdr:twoCellAnchor editAs="oneCell">
    <xdr:from>
      <xdr:col>1</xdr:col>
      <xdr:colOff>822477</xdr:colOff>
      <xdr:row>0</xdr:row>
      <xdr:rowOff>31750</xdr:rowOff>
    </xdr:from>
    <xdr:to>
      <xdr:col>2</xdr:col>
      <xdr:colOff>809777</xdr:colOff>
      <xdr:row>4</xdr:row>
      <xdr:rowOff>144799</xdr:rowOff>
    </xdr:to>
    <xdr:pic>
      <xdr:nvPicPr>
        <xdr:cNvPr id="17" name="Imagen 16">
          <a:extLst>
            <a:ext uri="{FF2B5EF4-FFF2-40B4-BE49-F238E27FC236}">
              <a16:creationId xmlns:a16="http://schemas.microsoft.com/office/drawing/2014/main" id="{00000000-0008-0000-0500-000011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98727" y="31750"/>
          <a:ext cx="1301749" cy="875049"/>
        </a:xfrm>
        <a:prstGeom prst="rect">
          <a:avLst/>
        </a:prstGeom>
      </xdr:spPr>
    </xdr:pic>
    <xdr:clientData/>
  </xdr:twoCellAnchor>
  <xdr:twoCellAnchor>
    <xdr:from>
      <xdr:col>11</xdr:col>
      <xdr:colOff>228600</xdr:colOff>
      <xdr:row>7</xdr:row>
      <xdr:rowOff>28574</xdr:rowOff>
    </xdr:from>
    <xdr:to>
      <xdr:col>20</xdr:col>
      <xdr:colOff>285750</xdr:colOff>
      <xdr:row>21</xdr:row>
      <xdr:rowOff>163285</xdr:rowOff>
    </xdr:to>
    <xdr:graphicFrame macro="">
      <xdr:nvGraphicFramePr>
        <xdr:cNvPr id="7" name="Gráfico 6">
          <a:extLst>
            <a:ext uri="{FF2B5EF4-FFF2-40B4-BE49-F238E27FC236}">
              <a16:creationId xmlns:a16="http://schemas.microsoft.com/office/drawing/2014/main" id="{00000000-0008-0000-05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0</xdr:col>
      <xdr:colOff>104926</xdr:colOff>
      <xdr:row>27</xdr:row>
      <xdr:rowOff>168879</xdr:rowOff>
    </xdr:from>
    <xdr:to>
      <xdr:col>2</xdr:col>
      <xdr:colOff>206526</xdr:colOff>
      <xdr:row>40</xdr:row>
      <xdr:rowOff>148772</xdr:rowOff>
    </xdr:to>
    <xdr:graphicFrame macro="">
      <xdr:nvGraphicFramePr>
        <xdr:cNvPr id="2" name="Gráfico 1">
          <a:extLst>
            <a:ext uri="{FF2B5EF4-FFF2-40B4-BE49-F238E27FC236}">
              <a16:creationId xmlns:a16="http://schemas.microsoft.com/office/drawing/2014/main"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0</xdr:rowOff>
    </xdr:from>
    <xdr:to>
      <xdr:col>17</xdr:col>
      <xdr:colOff>38100</xdr:colOff>
      <xdr:row>6</xdr:row>
      <xdr:rowOff>96338</xdr:rowOff>
    </xdr:to>
    <xdr:pic>
      <xdr:nvPicPr>
        <xdr:cNvPr id="3" name="Imagen 2" descr="Imagen relacionada">
          <a:extLst>
            <a:ext uri="{FF2B5EF4-FFF2-40B4-BE49-F238E27FC236}">
              <a16:creationId xmlns:a16="http://schemas.microsoft.com/office/drawing/2014/main" id="{00000000-0008-0000-0600-000003000000}"/>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b="52987"/>
        <a:stretch/>
      </xdr:blipFill>
      <xdr:spPr bwMode="auto">
        <a:xfrm>
          <a:off x="0" y="0"/>
          <a:ext cx="19011900" cy="1239338"/>
        </a:xfrm>
        <a:prstGeom prst="rect">
          <a:avLst/>
        </a:prstGeom>
        <a:noFill/>
        <a:ln>
          <a:noFill/>
        </a:ln>
        <a:extLst>
          <a:ext uri="{53640926-AAD7-44D8-BBD7-CCE9431645EC}">
            <a14:shadowObscured xmlns:a14="http://schemas.microsoft.com/office/drawing/2010/main"/>
          </a:ext>
        </a:extLst>
      </xdr:spPr>
    </xdr:pic>
    <xdr:clientData/>
  </xdr:twoCellAnchor>
  <xdr:twoCellAnchor>
    <xdr:from>
      <xdr:col>9</xdr:col>
      <xdr:colOff>514954</xdr:colOff>
      <xdr:row>27</xdr:row>
      <xdr:rowOff>180521</xdr:rowOff>
    </xdr:from>
    <xdr:to>
      <xdr:col>13</xdr:col>
      <xdr:colOff>793448</xdr:colOff>
      <xdr:row>40</xdr:row>
      <xdr:rowOff>160414</xdr:rowOff>
    </xdr:to>
    <xdr:graphicFrame macro="">
      <xdr:nvGraphicFramePr>
        <xdr:cNvPr id="4" name="Gráfico 3">
          <a:extLst>
            <a:ext uri="{FF2B5EF4-FFF2-40B4-BE49-F238E27FC236}">
              <a16:creationId xmlns:a16="http://schemas.microsoft.com/office/drawing/2014/main" id="{00000000-0008-0000-06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14</xdr:col>
      <xdr:colOff>26912</xdr:colOff>
      <xdr:row>27</xdr:row>
      <xdr:rowOff>150283</xdr:rowOff>
    </xdr:from>
    <xdr:to>
      <xdr:col>16</xdr:col>
      <xdr:colOff>2093687</xdr:colOff>
      <xdr:row>40</xdr:row>
      <xdr:rowOff>130176</xdr:rowOff>
    </xdr:to>
    <xdr:graphicFrame macro="">
      <xdr:nvGraphicFramePr>
        <xdr:cNvPr id="5" name="Gráfico 4">
          <a:extLst>
            <a:ext uri="{FF2B5EF4-FFF2-40B4-BE49-F238E27FC236}">
              <a16:creationId xmlns:a16="http://schemas.microsoft.com/office/drawing/2014/main" id="{00000000-0008-0000-06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129721</xdr:colOff>
      <xdr:row>41</xdr:row>
      <xdr:rowOff>95854</xdr:rowOff>
    </xdr:from>
    <xdr:to>
      <xdr:col>2</xdr:col>
      <xdr:colOff>184453</xdr:colOff>
      <xdr:row>54</xdr:row>
      <xdr:rowOff>75747</xdr:rowOff>
    </xdr:to>
    <xdr:graphicFrame macro="">
      <xdr:nvGraphicFramePr>
        <xdr:cNvPr id="6" name="Gráfico 5">
          <a:extLst>
            <a:ext uri="{FF2B5EF4-FFF2-40B4-BE49-F238E27FC236}">
              <a16:creationId xmlns:a16="http://schemas.microsoft.com/office/drawing/2014/main" id="{00000000-0008-0000-06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xdr:col>
      <xdr:colOff>285751</xdr:colOff>
      <xdr:row>41</xdr:row>
      <xdr:rowOff>84364</xdr:rowOff>
    </xdr:from>
    <xdr:to>
      <xdr:col>5</xdr:col>
      <xdr:colOff>68944</xdr:colOff>
      <xdr:row>54</xdr:row>
      <xdr:rowOff>64257</xdr:rowOff>
    </xdr:to>
    <xdr:graphicFrame macro="">
      <xdr:nvGraphicFramePr>
        <xdr:cNvPr id="7" name="Gráfico 6">
          <a:extLst>
            <a:ext uri="{FF2B5EF4-FFF2-40B4-BE49-F238E27FC236}">
              <a16:creationId xmlns:a16="http://schemas.microsoft.com/office/drawing/2014/main" id="{00000000-0008-0000-06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5</xdr:col>
      <xdr:colOff>147562</xdr:colOff>
      <xdr:row>41</xdr:row>
      <xdr:rowOff>78921</xdr:rowOff>
    </xdr:from>
    <xdr:to>
      <xdr:col>9</xdr:col>
      <xdr:colOff>450548</xdr:colOff>
      <xdr:row>54</xdr:row>
      <xdr:rowOff>58814</xdr:rowOff>
    </xdr:to>
    <xdr:graphicFrame macro="">
      <xdr:nvGraphicFramePr>
        <xdr:cNvPr id="8" name="Gráfico 7">
          <a:extLst>
            <a:ext uri="{FF2B5EF4-FFF2-40B4-BE49-F238E27FC236}">
              <a16:creationId xmlns:a16="http://schemas.microsoft.com/office/drawing/2014/main" id="{00000000-0008-0000-06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9</xdr:col>
      <xdr:colOff>516165</xdr:colOff>
      <xdr:row>41</xdr:row>
      <xdr:rowOff>78921</xdr:rowOff>
    </xdr:from>
    <xdr:to>
      <xdr:col>13</xdr:col>
      <xdr:colOff>784075</xdr:colOff>
      <xdr:row>54</xdr:row>
      <xdr:rowOff>58814</xdr:rowOff>
    </xdr:to>
    <xdr:graphicFrame macro="">
      <xdr:nvGraphicFramePr>
        <xdr:cNvPr id="9" name="Gráfico 8">
          <a:extLst>
            <a:ext uri="{FF2B5EF4-FFF2-40B4-BE49-F238E27FC236}">
              <a16:creationId xmlns:a16="http://schemas.microsoft.com/office/drawing/2014/main" id="{00000000-0008-0000-06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14</xdr:col>
      <xdr:colOff>27214</xdr:colOff>
      <xdr:row>41</xdr:row>
      <xdr:rowOff>78921</xdr:rowOff>
    </xdr:from>
    <xdr:to>
      <xdr:col>16</xdr:col>
      <xdr:colOff>2068590</xdr:colOff>
      <xdr:row>54</xdr:row>
      <xdr:rowOff>58814</xdr:rowOff>
    </xdr:to>
    <xdr:graphicFrame macro="">
      <xdr:nvGraphicFramePr>
        <xdr:cNvPr id="10" name="Gráfico 9">
          <a:extLst>
            <a:ext uri="{FF2B5EF4-FFF2-40B4-BE49-F238E27FC236}">
              <a16:creationId xmlns:a16="http://schemas.microsoft.com/office/drawing/2014/main" id="{00000000-0008-0000-06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0</xdr:col>
      <xdr:colOff>127907</xdr:colOff>
      <xdr:row>55</xdr:row>
      <xdr:rowOff>10886</xdr:rowOff>
    </xdr:from>
    <xdr:to>
      <xdr:col>2</xdr:col>
      <xdr:colOff>182639</xdr:colOff>
      <xdr:row>67</xdr:row>
      <xdr:rowOff>181279</xdr:rowOff>
    </xdr:to>
    <xdr:graphicFrame macro="">
      <xdr:nvGraphicFramePr>
        <xdr:cNvPr id="11" name="Gráfico 10">
          <a:extLst>
            <a:ext uri="{FF2B5EF4-FFF2-40B4-BE49-F238E27FC236}">
              <a16:creationId xmlns:a16="http://schemas.microsoft.com/office/drawing/2014/main" id="{00000000-0008-0000-06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xdr:col>
      <xdr:colOff>312960</xdr:colOff>
      <xdr:row>55</xdr:row>
      <xdr:rowOff>10887</xdr:rowOff>
    </xdr:from>
    <xdr:to>
      <xdr:col>5</xdr:col>
      <xdr:colOff>98271</xdr:colOff>
      <xdr:row>67</xdr:row>
      <xdr:rowOff>181280</xdr:rowOff>
    </xdr:to>
    <xdr:graphicFrame macro="">
      <xdr:nvGraphicFramePr>
        <xdr:cNvPr id="12" name="Gráfico 11">
          <a:extLst>
            <a:ext uri="{FF2B5EF4-FFF2-40B4-BE49-F238E27FC236}">
              <a16:creationId xmlns:a16="http://schemas.microsoft.com/office/drawing/2014/main" id="{00000000-0008-0000-06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5</xdr:col>
      <xdr:colOff>176889</xdr:colOff>
      <xdr:row>55</xdr:row>
      <xdr:rowOff>0</xdr:rowOff>
    </xdr:from>
    <xdr:to>
      <xdr:col>9</xdr:col>
      <xdr:colOff>443892</xdr:colOff>
      <xdr:row>67</xdr:row>
      <xdr:rowOff>170393</xdr:rowOff>
    </xdr:to>
    <xdr:graphicFrame macro="">
      <xdr:nvGraphicFramePr>
        <xdr:cNvPr id="13" name="Gráfico 12">
          <a:extLst>
            <a:ext uri="{FF2B5EF4-FFF2-40B4-BE49-F238E27FC236}">
              <a16:creationId xmlns:a16="http://schemas.microsoft.com/office/drawing/2014/main" id="{00000000-0008-0000-06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9</xdr:col>
      <xdr:colOff>530674</xdr:colOff>
      <xdr:row>55</xdr:row>
      <xdr:rowOff>0</xdr:rowOff>
    </xdr:from>
    <xdr:to>
      <xdr:col>13</xdr:col>
      <xdr:colOff>773185</xdr:colOff>
      <xdr:row>67</xdr:row>
      <xdr:rowOff>170393</xdr:rowOff>
    </xdr:to>
    <xdr:graphicFrame macro="">
      <xdr:nvGraphicFramePr>
        <xdr:cNvPr id="14" name="Gráfico 13">
          <a:extLst>
            <a:ext uri="{FF2B5EF4-FFF2-40B4-BE49-F238E27FC236}">
              <a16:creationId xmlns:a16="http://schemas.microsoft.com/office/drawing/2014/main" id="{00000000-0008-0000-06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14</xdr:col>
      <xdr:colOff>54424</xdr:colOff>
      <xdr:row>55</xdr:row>
      <xdr:rowOff>0</xdr:rowOff>
    </xdr:from>
    <xdr:to>
      <xdr:col>16</xdr:col>
      <xdr:colOff>2095800</xdr:colOff>
      <xdr:row>67</xdr:row>
      <xdr:rowOff>170393</xdr:rowOff>
    </xdr:to>
    <xdr:graphicFrame macro="">
      <xdr:nvGraphicFramePr>
        <xdr:cNvPr id="15" name="Gráfico 14">
          <a:extLst>
            <a:ext uri="{FF2B5EF4-FFF2-40B4-BE49-F238E27FC236}">
              <a16:creationId xmlns:a16="http://schemas.microsoft.com/office/drawing/2014/main" id="{00000000-0008-0000-06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editAs="oneCell">
    <xdr:from>
      <xdr:col>13</xdr:col>
      <xdr:colOff>358442</xdr:colOff>
      <xdr:row>0</xdr:row>
      <xdr:rowOff>88951</xdr:rowOff>
    </xdr:from>
    <xdr:to>
      <xdr:col>14</xdr:col>
      <xdr:colOff>564636</xdr:colOff>
      <xdr:row>3</xdr:row>
      <xdr:rowOff>85776</xdr:rowOff>
    </xdr:to>
    <xdr:pic>
      <xdr:nvPicPr>
        <xdr:cNvPr id="16" name="Imagen 15" descr="Imagen relacionada">
          <a:extLst>
            <a:ext uri="{FF2B5EF4-FFF2-40B4-BE49-F238E27FC236}">
              <a16:creationId xmlns:a16="http://schemas.microsoft.com/office/drawing/2014/main" id="{00000000-0008-0000-0600-000010000000}"/>
            </a:ext>
          </a:extLst>
        </xdr:cNvPr>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14788817" y="88951"/>
          <a:ext cx="1053919" cy="568325"/>
        </a:xfrm>
        <a:prstGeom prst="rect">
          <a:avLst/>
        </a:prstGeom>
        <a:noFill/>
        <a:ln>
          <a:noFill/>
        </a:ln>
      </xdr:spPr>
    </xdr:pic>
    <xdr:clientData/>
  </xdr:twoCellAnchor>
  <xdr:twoCellAnchor>
    <xdr:from>
      <xdr:col>2</xdr:col>
      <xdr:colOff>1190143</xdr:colOff>
      <xdr:row>0</xdr:row>
      <xdr:rowOff>0</xdr:rowOff>
    </xdr:from>
    <xdr:to>
      <xdr:col>13</xdr:col>
      <xdr:colOff>258054</xdr:colOff>
      <xdr:row>6</xdr:row>
      <xdr:rowOff>120309</xdr:rowOff>
    </xdr:to>
    <xdr:sp macro="" textlink="">
      <xdr:nvSpPr>
        <xdr:cNvPr id="17" name="CuadroTexto 16">
          <a:extLst>
            <a:ext uri="{FF2B5EF4-FFF2-40B4-BE49-F238E27FC236}">
              <a16:creationId xmlns:a16="http://schemas.microsoft.com/office/drawing/2014/main" id="{00000000-0008-0000-0600-000011000000}"/>
            </a:ext>
          </a:extLst>
        </xdr:cNvPr>
        <xdr:cNvSpPr txBox="1"/>
      </xdr:nvSpPr>
      <xdr:spPr>
        <a:xfrm>
          <a:off x="4723918" y="0"/>
          <a:ext cx="9964511" cy="12633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1050">
              <a:latin typeface="Atlanta" panose="020B0502020202020204" pitchFamily="34" charset="0"/>
            </a:rPr>
            <a:t>UNIVERSIDAD MICHOACANA DE SAN NICOLÁS DE HIDALGO</a:t>
          </a:r>
        </a:p>
        <a:p>
          <a:pPr algn="ctr"/>
          <a:r>
            <a:rPr lang="es-MX" sz="1050">
              <a:latin typeface="Atlanta" panose="020B0502020202020204" pitchFamily="34" charset="0"/>
            </a:rPr>
            <a:t>DIRECCIÓN DE BIBLIOTECAS</a:t>
          </a:r>
        </a:p>
        <a:p>
          <a:pPr algn="ctr"/>
          <a:endParaRPr lang="es-MX" sz="1050">
            <a:latin typeface="Atlanta" panose="020B0502020202020204" pitchFamily="34" charset="0"/>
          </a:endParaRPr>
        </a:p>
        <a:p>
          <a:pPr algn="ctr"/>
          <a:r>
            <a:rPr lang="es-MX" sz="1200" b="1">
              <a:latin typeface="Tahoma" panose="020B0604030504040204" pitchFamily="34" charset="0"/>
              <a:ea typeface="Tahoma" panose="020B0604030504040204" pitchFamily="34" charset="0"/>
              <a:cs typeface="Tahoma" panose="020B0604030504040204" pitchFamily="34" charset="0"/>
            </a:rPr>
            <a:t>MEDICIÓN</a:t>
          </a:r>
          <a:r>
            <a:rPr lang="es-MX" sz="1200" b="1" baseline="0">
              <a:latin typeface="Tahoma" panose="020B0604030504040204" pitchFamily="34" charset="0"/>
              <a:ea typeface="Tahoma" panose="020B0604030504040204" pitchFamily="34" charset="0"/>
              <a:cs typeface="Tahoma" panose="020B0604030504040204" pitchFamily="34" charset="0"/>
            </a:rPr>
            <a:t> DE LOS PROCESOS OPERATIVOS</a:t>
          </a:r>
        </a:p>
      </xdr:txBody>
    </xdr:sp>
    <xdr:clientData/>
  </xdr:twoCellAnchor>
  <xdr:twoCellAnchor editAs="oneCell">
    <xdr:from>
      <xdr:col>2</xdr:col>
      <xdr:colOff>0</xdr:colOff>
      <xdr:row>0</xdr:row>
      <xdr:rowOff>2379</xdr:rowOff>
    </xdr:from>
    <xdr:to>
      <xdr:col>2</xdr:col>
      <xdr:colOff>1301749</xdr:colOff>
      <xdr:row>4</xdr:row>
      <xdr:rowOff>115428</xdr:rowOff>
    </xdr:to>
    <xdr:pic>
      <xdr:nvPicPr>
        <xdr:cNvPr id="18" name="Imagen 17">
          <a:extLst>
            <a:ext uri="{FF2B5EF4-FFF2-40B4-BE49-F238E27FC236}">
              <a16:creationId xmlns:a16="http://schemas.microsoft.com/office/drawing/2014/main" id="{00000000-0008-0000-0600-000012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3533775" y="2379"/>
          <a:ext cx="1301749" cy="875049"/>
        </a:xfrm>
        <a:prstGeom prst="rect">
          <a:avLst/>
        </a:prstGeom>
      </xdr:spPr>
    </xdr:pic>
    <xdr:clientData/>
  </xdr:twoCellAnchor>
  <xdr:twoCellAnchor>
    <xdr:from>
      <xdr:col>5</xdr:col>
      <xdr:colOff>136072</xdr:colOff>
      <xdr:row>28</xdr:row>
      <xdr:rowOff>13608</xdr:rowOff>
    </xdr:from>
    <xdr:to>
      <xdr:col>9</xdr:col>
      <xdr:colOff>400957</xdr:colOff>
      <xdr:row>40</xdr:row>
      <xdr:rowOff>184001</xdr:rowOff>
    </xdr:to>
    <xdr:graphicFrame macro="">
      <xdr:nvGraphicFramePr>
        <xdr:cNvPr id="19" name="Gráfico 18">
          <a:extLst>
            <a:ext uri="{FF2B5EF4-FFF2-40B4-BE49-F238E27FC236}">
              <a16:creationId xmlns:a16="http://schemas.microsoft.com/office/drawing/2014/main" id="{00000000-0008-0000-0600-00001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2</xdr:col>
      <xdr:colOff>258536</xdr:colOff>
      <xdr:row>28</xdr:row>
      <xdr:rowOff>13607</xdr:rowOff>
    </xdr:from>
    <xdr:to>
      <xdr:col>5</xdr:col>
      <xdr:colOff>60779</xdr:colOff>
      <xdr:row>40</xdr:row>
      <xdr:rowOff>184000</xdr:rowOff>
    </xdr:to>
    <xdr:graphicFrame macro="">
      <xdr:nvGraphicFramePr>
        <xdr:cNvPr id="20" name="Gráfico 19">
          <a:extLst>
            <a:ext uri="{FF2B5EF4-FFF2-40B4-BE49-F238E27FC236}">
              <a16:creationId xmlns:a16="http://schemas.microsoft.com/office/drawing/2014/main" id="{00000000-0008-0000-0600-00001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wsDr>
</file>

<file path=xl/drawings/drawing8.xml><?xml version="1.0" encoding="utf-8"?>
<xdr:wsDr xmlns:xdr="http://schemas.openxmlformats.org/drawingml/2006/spreadsheetDrawing" xmlns:a="http://schemas.openxmlformats.org/drawingml/2006/main">
  <xdr:oneCellAnchor>
    <xdr:from>
      <xdr:col>3</xdr:col>
      <xdr:colOff>246761</xdr:colOff>
      <xdr:row>1</xdr:row>
      <xdr:rowOff>28289</xdr:rowOff>
    </xdr:from>
    <xdr:ext cx="1552797" cy="368242"/>
    <mc:AlternateContent xmlns:mc="http://schemas.openxmlformats.org/markup-compatibility/2006" xmlns:a14="http://schemas.microsoft.com/office/drawing/2010/main">
      <mc:Choice Requires="a14">
        <xdr:sp macro="" textlink="">
          <xdr:nvSpPr>
            <xdr:cNvPr id="2" name="CuadroTexto 1">
              <a:extLst>
                <a:ext uri="{FF2B5EF4-FFF2-40B4-BE49-F238E27FC236}">
                  <a16:creationId xmlns:a16="http://schemas.microsoft.com/office/drawing/2014/main" id="{00000000-0008-0000-0900-000002000000}"/>
                </a:ext>
              </a:extLst>
            </xdr:cNvPr>
            <xdr:cNvSpPr txBox="1"/>
          </xdr:nvSpPr>
          <xdr:spPr>
            <a:xfrm>
              <a:off x="2037461" y="218789"/>
              <a:ext cx="1552797" cy="3682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s-MX" sz="1100" b="0" i="1">
                        <a:latin typeface="Cambria Math" panose="02040503050406030204" pitchFamily="18" charset="0"/>
                      </a:rPr>
                      <m:t>𝑛</m:t>
                    </m:r>
                    <m:r>
                      <a:rPr lang="es-MX" sz="1100" i="1">
                        <a:latin typeface="Cambria Math" panose="02040503050406030204" pitchFamily="18" charset="0"/>
                      </a:rPr>
                      <m:t>=</m:t>
                    </m:r>
                    <m:f>
                      <m:fPr>
                        <m:ctrlPr>
                          <a:rPr lang="es-MX" sz="1100" i="1">
                            <a:latin typeface="Cambria Math" panose="02040503050406030204" pitchFamily="18" charset="0"/>
                          </a:rPr>
                        </m:ctrlPr>
                      </m:fPr>
                      <m:num>
                        <m:r>
                          <a:rPr lang="es-MX" sz="1100" b="0" i="1">
                            <a:latin typeface="Cambria Math" panose="02040503050406030204" pitchFamily="18" charset="0"/>
                          </a:rPr>
                          <m:t>𝑁𝑥</m:t>
                        </m:r>
                        <m:sSup>
                          <m:sSupPr>
                            <m:ctrlPr>
                              <a:rPr lang="es-MX" sz="1100" b="0" i="1">
                                <a:latin typeface="Cambria Math" panose="02040503050406030204" pitchFamily="18" charset="0"/>
                              </a:rPr>
                            </m:ctrlPr>
                          </m:sSupPr>
                          <m:e>
                            <m:r>
                              <a:rPr lang="es-MX" sz="1100" b="0" i="1">
                                <a:latin typeface="Cambria Math" panose="02040503050406030204" pitchFamily="18" charset="0"/>
                              </a:rPr>
                              <m:t>𝑍</m:t>
                            </m:r>
                          </m:e>
                          <m:sup>
                            <m:r>
                              <a:rPr lang="es-MX" sz="1100" b="0" i="1">
                                <a:latin typeface="Cambria Math" panose="02040503050406030204" pitchFamily="18" charset="0"/>
                              </a:rPr>
                              <m:t>2</m:t>
                            </m:r>
                          </m:sup>
                        </m:sSup>
                        <m:r>
                          <a:rPr lang="es-MX" sz="1100" b="0" i="1">
                            <a:latin typeface="Cambria Math" panose="02040503050406030204" pitchFamily="18" charset="0"/>
                          </a:rPr>
                          <m:t>𝑥𝑝𝑥𝑞</m:t>
                        </m:r>
                      </m:num>
                      <m:den>
                        <m:sSup>
                          <m:sSupPr>
                            <m:ctrlPr>
                              <a:rPr lang="es-MX" sz="1100" i="1">
                                <a:latin typeface="Cambria Math" panose="02040503050406030204" pitchFamily="18" charset="0"/>
                              </a:rPr>
                            </m:ctrlPr>
                          </m:sSupPr>
                          <m:e>
                            <m:r>
                              <a:rPr lang="es-MX" sz="1100" b="0" i="1">
                                <a:latin typeface="Cambria Math" panose="02040503050406030204" pitchFamily="18" charset="0"/>
                              </a:rPr>
                              <m:t>𝑑</m:t>
                            </m:r>
                          </m:e>
                          <m:sup>
                            <m:r>
                              <a:rPr lang="es-MX" sz="1100" b="0" i="1">
                                <a:latin typeface="Cambria Math" panose="02040503050406030204" pitchFamily="18" charset="0"/>
                              </a:rPr>
                              <m:t>2</m:t>
                            </m:r>
                          </m:sup>
                        </m:sSup>
                        <m:d>
                          <m:dPr>
                            <m:ctrlPr>
                              <a:rPr lang="es-MX" sz="1100" b="0" i="1">
                                <a:latin typeface="Cambria Math" panose="02040503050406030204" pitchFamily="18" charset="0"/>
                              </a:rPr>
                            </m:ctrlPr>
                          </m:dPr>
                          <m:e>
                            <m:r>
                              <a:rPr lang="es-MX" sz="1100" b="0" i="1">
                                <a:latin typeface="Cambria Math" panose="02040503050406030204" pitchFamily="18" charset="0"/>
                              </a:rPr>
                              <m:t>𝑁</m:t>
                            </m:r>
                            <m:r>
                              <a:rPr lang="es-MX" sz="1100" b="0" i="1">
                                <a:latin typeface="Cambria Math" panose="02040503050406030204" pitchFamily="18" charset="0"/>
                                <a:ea typeface="Cambria Math" panose="02040503050406030204" pitchFamily="18" charset="0"/>
                              </a:rPr>
                              <m:t>−</m:t>
                            </m:r>
                            <m:r>
                              <a:rPr lang="es-MX" sz="1100" b="0" i="1">
                                <a:latin typeface="Cambria Math" panose="02040503050406030204" pitchFamily="18" charset="0"/>
                              </a:rPr>
                              <m:t>1</m:t>
                            </m:r>
                          </m:e>
                        </m:d>
                        <m:r>
                          <a:rPr lang="es-MX" sz="1100" b="0" i="1">
                            <a:latin typeface="Cambria Math" panose="02040503050406030204" pitchFamily="18" charset="0"/>
                          </a:rPr>
                          <m:t>+</m:t>
                        </m:r>
                        <m:sSup>
                          <m:sSupPr>
                            <m:ctrlPr>
                              <a:rPr lang="es-MX" sz="1100" b="0" i="1">
                                <a:latin typeface="Cambria Math" panose="02040503050406030204" pitchFamily="18" charset="0"/>
                              </a:rPr>
                            </m:ctrlPr>
                          </m:sSupPr>
                          <m:e>
                            <m:r>
                              <a:rPr lang="es-MX" sz="1100" b="0" i="1">
                                <a:latin typeface="Cambria Math" panose="02040503050406030204" pitchFamily="18" charset="0"/>
                              </a:rPr>
                              <m:t>𝑍</m:t>
                            </m:r>
                          </m:e>
                          <m:sup>
                            <m:r>
                              <a:rPr lang="es-MX" sz="1100" b="0" i="1">
                                <a:latin typeface="Cambria Math" panose="02040503050406030204" pitchFamily="18" charset="0"/>
                              </a:rPr>
                              <m:t>2</m:t>
                            </m:r>
                          </m:sup>
                        </m:sSup>
                        <m:r>
                          <a:rPr lang="es-MX" sz="1100" b="0" i="1">
                            <a:latin typeface="Cambria Math" panose="02040503050406030204" pitchFamily="18" charset="0"/>
                          </a:rPr>
                          <m:t>𝑥𝑝𝑥𝑞</m:t>
                        </m:r>
                      </m:den>
                    </m:f>
                  </m:oMath>
                </m:oMathPara>
              </a14:m>
              <a:endParaRPr lang="es-MX" sz="1100"/>
            </a:p>
          </xdr:txBody>
        </xdr:sp>
      </mc:Choice>
      <mc:Fallback xmlns="">
        <xdr:sp macro="" textlink="">
          <xdr:nvSpPr>
            <xdr:cNvPr id="2" name="CuadroTexto 1">
              <a:extLst>
                <a:ext uri="{FF2B5EF4-FFF2-40B4-BE49-F238E27FC236}">
                  <a16:creationId xmlns:a16="http://schemas.microsoft.com/office/drawing/2014/main" xmlns:a14="http://schemas.microsoft.com/office/drawing/2010/main" xmlns="" id="{00000000-0008-0000-0100-000006000000}"/>
                </a:ext>
              </a:extLst>
            </xdr:cNvPr>
            <xdr:cNvSpPr txBox="1"/>
          </xdr:nvSpPr>
          <xdr:spPr>
            <a:xfrm>
              <a:off x="2037461" y="218789"/>
              <a:ext cx="1552797" cy="3682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s-MX" sz="1100" b="0" i="0">
                  <a:latin typeface="Cambria Math" panose="02040503050406030204" pitchFamily="18" charset="0"/>
                </a:rPr>
                <a:t>𝑛</a:t>
              </a:r>
              <a:r>
                <a:rPr lang="es-MX" sz="1100" i="0">
                  <a:latin typeface="Cambria Math" panose="02040503050406030204" pitchFamily="18" charset="0"/>
                </a:rPr>
                <a:t>=(</a:t>
              </a:r>
              <a:r>
                <a:rPr lang="es-MX" sz="1100" b="0" i="0">
                  <a:latin typeface="Cambria Math" panose="02040503050406030204" pitchFamily="18" charset="0"/>
                </a:rPr>
                <a:t>𝑁𝑥𝑍^2 𝑥𝑝𝑥𝑞)/(𝑑^2 (𝑁</a:t>
              </a:r>
              <a:r>
                <a:rPr lang="es-MX" sz="1100" b="0" i="0">
                  <a:latin typeface="Cambria Math" panose="02040503050406030204" pitchFamily="18" charset="0"/>
                  <a:ea typeface="Cambria Math" panose="02040503050406030204" pitchFamily="18" charset="0"/>
                </a:rPr>
                <a:t>−</a:t>
              </a:r>
              <a:r>
                <a:rPr lang="es-MX" sz="1100" b="0" i="0">
                  <a:latin typeface="Cambria Math" panose="02040503050406030204" pitchFamily="18" charset="0"/>
                </a:rPr>
                <a:t>1)+𝑍^2 𝑥𝑝𝑥𝑞)</a:t>
              </a:r>
              <a:endParaRPr lang="es-MX" sz="1100"/>
            </a:p>
          </xdr:txBody>
        </xdr:sp>
      </mc:Fallback>
    </mc:AlternateContent>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Tabla5106" displayName="Tabla5106" ref="A4:Z105" totalsRowCount="1" headerRowDxfId="99" dataDxfId="97" totalsRowDxfId="95" headerRowBorderDxfId="98" tableBorderDxfId="96" totalsRowBorderDxfId="94">
  <tableColumns count="26">
    <tableColumn id="1" xr3:uid="{00000000-0010-0000-0000-000001000000}" name="Numero" totalsRowLabel="Total" dataDxfId="93" totalsRowDxfId="20"/>
    <tableColumn id="2" xr3:uid="{00000000-0010-0000-0000-000002000000}" name="Fecha" dataDxfId="92" totalsRowDxfId="19"/>
    <tableColumn id="3" xr3:uid="{00000000-0010-0000-0000-000003000000}" name="Facultad" dataDxfId="91" totalsRowDxfId="18"/>
    <tableColumn id="8" xr3:uid="{00000000-0010-0000-0000-000008000000}" name="Género" dataDxfId="90" totalsRowDxfId="89"/>
    <tableColumn id="4" xr3:uid="{00000000-0010-0000-0000-000004000000}" name="Tipo de usuario" totalsRowFunction="custom" dataDxfId="88" totalsRowDxfId="17">
      <totalsRowFormula>SUM(Tabla5106[Tipo de usuario])</totalsRowFormula>
    </tableColumn>
    <tableColumn id="5" xr3:uid="{00000000-0010-0000-0000-000005000000}" name="Frecuencia uso de la Biblioteca o CI" totalsRowFunction="custom" dataDxfId="87" totalsRowDxfId="16">
      <totalsRowFormula>SUM(Tabla5106[Frecuencia uso de la Biblioteca o CI])</totalsRowFormula>
    </tableColumn>
    <tableColumn id="6" xr3:uid="{00000000-0010-0000-0000-000006000000}" name="Principal Interés" totalsRowFunction="custom" dataDxfId="86" totalsRowDxfId="15">
      <totalsRowFormula>SUM(Tabla5106[Principal Interés])</totalsRowFormula>
    </tableColumn>
    <tableColumn id="11" xr3:uid="{00000000-0010-0000-0000-00000B000000}" name="Tipo de colección 1" dataDxfId="85" totalsRowDxfId="84"/>
    <tableColumn id="7" xr3:uid="{00000000-0010-0000-0000-000007000000}" name="Tipo de colección 2" dataDxfId="83" totalsRowDxfId="82"/>
    <tableColumn id="9" xr3:uid="{00000000-0010-0000-0000-000009000000}" name="Formato" totalsRowFunction="custom" dataDxfId="81" totalsRowDxfId="14">
      <totalsRowFormula>SUM(Tabla5106[Formato])</totalsRowFormula>
    </tableColumn>
    <tableColumn id="24" xr3:uid="{00000000-0010-0000-0000-000018000000}" name="Idioma" totalsRowFunction="custom" dataDxfId="80" totalsRowDxfId="13">
      <totalsRowFormula>SUM(Tabla5106[Idioma])</totalsRowFormula>
    </tableColumn>
    <tableColumn id="12" xr3:uid="{00000000-0010-0000-0000-00000C000000}" name="Servicios 1" dataDxfId="79" totalsRowDxfId="78"/>
    <tableColumn id="25" xr3:uid="{00000000-0010-0000-0000-000019000000}" name="Servicios 2" dataDxfId="77" totalsRowDxfId="76"/>
    <tableColumn id="13" xr3:uid="{00000000-0010-0000-0000-00000D000000}" name="Página Web" totalsRowFunction="custom" dataDxfId="75" totalsRowDxfId="12">
      <totalsRowFormula>SUM(Tabla5106[Página Web])</totalsRowFormula>
    </tableColumn>
    <tableColumn id="14" xr3:uid="{00000000-0010-0000-0000-00000E000000}" name="Amabilidad" totalsRowFunction="custom" dataDxfId="74" totalsRowDxfId="11">
      <totalsRowFormula>COUNTIF(Tabla5106[Amabilidad],1)</totalsRowFormula>
    </tableColumn>
    <tableColumn id="15" xr3:uid="{00000000-0010-0000-0000-00000F000000}" name="Conocimientos" totalsRowFunction="custom" dataDxfId="73" totalsRowDxfId="10">
      <totalsRowFormula>COUNTIF(Tabla5106[Conocimientos],1)</totalsRowFormula>
    </tableColumn>
    <tableColumn id="16" xr3:uid="{00000000-0010-0000-0000-000010000000}" name="Disposición e interés en el trabajo" totalsRowFunction="custom" dataDxfId="72" totalsRowDxfId="9">
      <totalsRowFormula>COUNTIF(Tabla5106[Disposición e interés en el trabajo],1)</totalsRowFormula>
    </tableColumn>
    <tableColumn id="17" xr3:uid="{00000000-0010-0000-0000-000011000000}" name="Otro" totalsRowFunction="custom" dataDxfId="71" totalsRowDxfId="8">
      <totalsRowFormula>COUNTIF(Tabla5106[Otro],1)</totalsRowFormula>
    </tableColumn>
    <tableColumn id="19" xr3:uid="{00000000-0010-0000-0000-000013000000}" name="Limpieza" totalsRowFunction="custom" dataDxfId="70" totalsRowDxfId="7">
      <totalsRowFormula>COUNTIF(Tabla5106[Limpieza],1)</totalsRowFormula>
    </tableColumn>
    <tableColumn id="20" xr3:uid="{00000000-0010-0000-0000-000014000000}" name="Comodidad" totalsRowFunction="custom" dataDxfId="69" totalsRowDxfId="6">
      <totalsRowFormula>COUNTIF(Tabla5106[Comodidad],1)</totalsRowFormula>
    </tableColumn>
    <tableColumn id="21" xr3:uid="{00000000-0010-0000-0000-000015000000}" name="Iluminación" totalsRowFunction="custom" dataDxfId="68" totalsRowDxfId="5">
      <totalsRowFormula>COUNTIF(Tabla5106[Iluminación],1)</totalsRowFormula>
    </tableColumn>
    <tableColumn id="22" xr3:uid="{00000000-0010-0000-0000-000016000000}" name="Señalización" totalsRowFunction="custom" dataDxfId="67" totalsRowDxfId="4">
      <totalsRowFormula>COUNTIF(Tabla5106[Señalización],1)</totalsRowFormula>
    </tableColumn>
    <tableColumn id="26" xr3:uid="{00000000-0010-0000-0000-00001A000000}" name="Ventilación " totalsRowFunction="custom" dataDxfId="66" totalsRowDxfId="3">
      <totalsRowFormula>COUNTIF(Tabla5106[[Ventilación ]],1)</totalsRowFormula>
    </tableColumn>
    <tableColumn id="23" xr3:uid="{00000000-0010-0000-0000-000017000000}" name="otro2" totalsRowFunction="custom" dataDxfId="65" totalsRowDxfId="2">
      <totalsRowFormula>COUNTIF(Tabla5106[otro2],1)</totalsRowFormula>
    </tableColumn>
    <tableColumn id="10" xr3:uid="{00000000-0010-0000-0000-00000A000000}" name="   Sugerencia  Biblioteca virtual y catálogos en línea" dataDxfId="64" totalsRowDxfId="1"/>
    <tableColumn id="18" xr3:uid="{00000000-0010-0000-0000-000012000000}" name="Sugerencia para la mejora" dataDxfId="63" totalsRowDxfId="0"/>
  </tableColumns>
  <tableStyleInfo name="TableStyleLight13 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K119:O123" headerRowDxfId="58" dataDxfId="56" headerRowBorderDxfId="57">
  <autoFilter ref="K119:O123" xr:uid="{00000000-0009-0000-0100-000002000000}">
    <filterColumn colId="0" hiddenButton="1"/>
    <filterColumn colId="1" hiddenButton="1"/>
    <filterColumn colId="2" hiddenButton="1"/>
    <filterColumn colId="3" hiddenButton="1"/>
    <filterColumn colId="4" hiddenButton="1"/>
  </autoFilter>
  <tableColumns count="5">
    <tableColumn id="1" xr3:uid="{00000000-0010-0000-0100-000001000000}" name="Calificación" totalsRowLabel="Total" dataDxfId="55"/>
    <tableColumn id="2" xr3:uid="{00000000-0010-0000-0100-000002000000}" name="Amabilidad" dataDxfId="54"/>
    <tableColumn id="3" xr3:uid="{00000000-0010-0000-0100-000003000000}" name="Conocimientos" dataDxfId="53"/>
    <tableColumn id="4" xr3:uid="{00000000-0010-0000-0100-000004000000}" name="Disposición e interés en el trabajo" dataDxfId="52"/>
    <tableColumn id="5" xr3:uid="{00000000-0010-0000-0100-000005000000}" name="Otro" totalsRowFunction="sum" dataDxfId="51"/>
  </tableColumns>
  <tableStyleInfo name="TableStyleLight14 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abla5" displayName="Tabla5" ref="K126:Q132" totalsRowShown="0" headerRowDxfId="50" dataDxfId="48" headerRowBorderDxfId="49">
  <autoFilter ref="K126:Q132" xr:uid="{00000000-0009-0000-0100-000004000000}">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00000000-0010-0000-0200-000001000000}" name="Calificación" dataDxfId="47"/>
    <tableColumn id="2" xr3:uid="{00000000-0010-0000-0200-000002000000}" name="Limpieza" dataDxfId="46"/>
    <tableColumn id="3" xr3:uid="{00000000-0010-0000-0200-000003000000}" name="Comodidad" dataDxfId="45"/>
    <tableColumn id="4" xr3:uid="{00000000-0010-0000-0200-000004000000}" name="Iluminación" dataDxfId="44"/>
    <tableColumn id="5" xr3:uid="{00000000-0010-0000-0200-000005000000}" name="Señalización" dataDxfId="43"/>
    <tableColumn id="6" xr3:uid="{00000000-0010-0000-0200-000006000000}" name="Ventilación" dataDxfId="42"/>
    <tableColumn id="7" xr3:uid="{00000000-0010-0000-0200-000007000000}" name="Otro" dataDxfId="41"/>
  </tableColumns>
  <tableStyleInfo name="TableStyleLight14 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3000000}" name="Tabla4" displayName="Tabla4" ref="A4:K96" totalsRowShown="0" headerRowDxfId="329" dataDxfId="327" headerRowBorderDxfId="328" tableBorderDxfId="326" totalsRowBorderDxfId="325">
  <tableColumns count="11">
    <tableColumn id="1" xr3:uid="{00000000-0010-0000-0300-000001000000}" name="Columna1" dataDxfId="324"/>
    <tableColumn id="2" xr3:uid="{00000000-0010-0000-0300-000002000000}" name="Columna2" dataDxfId="323"/>
    <tableColumn id="3" xr3:uid="{00000000-0010-0000-0300-000003000000}" name="Columna3" dataDxfId="322"/>
    <tableColumn id="4" xr3:uid="{00000000-0010-0000-0300-000004000000}" name="Columna4" dataDxfId="321"/>
    <tableColumn id="5" xr3:uid="{00000000-0010-0000-0300-000005000000}" name="Columna5" dataDxfId="320"/>
    <tableColumn id="6" xr3:uid="{00000000-0010-0000-0300-000006000000}" name="Columna6" dataDxfId="319"/>
    <tableColumn id="7" xr3:uid="{00000000-0010-0000-0300-000007000000}" name="Columna7" dataDxfId="318"/>
    <tableColumn id="8" xr3:uid="{00000000-0010-0000-0300-000008000000}" name="Columna8" dataDxfId="317"/>
    <tableColumn id="9" xr3:uid="{00000000-0010-0000-0300-000009000000}" name="Columna9" dataDxfId="316"/>
    <tableColumn id="10" xr3:uid="{00000000-0010-0000-0300-00000A000000}" name="Columna10" dataDxfId="315"/>
    <tableColumn id="11" xr3:uid="{00000000-0010-0000-0300-00000B000000}" name="Columna11" dataDxfId="314"/>
  </tableColumns>
  <tableStyleInfo name="TableStyleLight13"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Tabla6" displayName="Tabla6" ref="C105:E113" totalsRowShown="0" headerRowDxfId="313" dataDxfId="311" headerRowBorderDxfId="312">
  <tableColumns count="3">
    <tableColumn id="1" xr3:uid="{00000000-0010-0000-0400-000001000000}" name="TIPO" dataDxfId="310"/>
    <tableColumn id="2" xr3:uid="{00000000-0010-0000-0400-000002000000}" name="PORCENTAJE" dataDxfId="309" dataCellStyle="Porcentaje"/>
    <tableColumn id="3" xr3:uid="{00000000-0010-0000-0400-000003000000}" name="SUMA" dataDxfId="308"/>
  </tableColumns>
  <tableStyleInfo name="TableStyleLight14"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5000000}" name="Tabla7" displayName="Tabla7" ref="G105:I110" totalsRowShown="0" headerRowDxfId="307" dataDxfId="305" headerRowBorderDxfId="306" tableBorderDxfId="304" totalsRowBorderDxfId="303">
  <tableColumns count="3">
    <tableColumn id="1" xr3:uid="{00000000-0010-0000-0500-000001000000}" name="GÉNERO" dataDxfId="302"/>
    <tableColumn id="3" xr3:uid="{00000000-0010-0000-0500-000003000000}" name="PORCENTAJE" dataDxfId="301" dataCellStyle="Porcentaje">
      <calculatedColumnFormula>IFERROR(I106/I$110," ")</calculatedColumnFormula>
    </tableColumn>
    <tableColumn id="4" xr3:uid="{00000000-0010-0000-0500-000004000000}" name="SUMA" dataDxfId="300"/>
  </tableColumns>
  <tableStyleInfo name="TableStyleLight14"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6000000}" name="Tabla24" displayName="Tabla24" ref="C9:P24" totalsRowShown="0" headerRowDxfId="39" dataDxfId="37" headerRowBorderDxfId="38" tableBorderDxfId="36" totalsRowBorderDxfId="35">
  <autoFilter ref="C9:P24" xr:uid="{00000000-0009-0000-0100-000003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autoFilter>
  <tableColumns count="14">
    <tableColumn id="1" xr3:uid="{00000000-0010-0000-0600-000001000000}" name="Indicador" dataDxfId="34"/>
    <tableColumn id="2" xr3:uid="{00000000-0010-0000-0600-000002000000}" name="Agosto" dataDxfId="33" dataCellStyle="Porcentaje"/>
    <tableColumn id="3" xr3:uid="{00000000-0010-0000-0600-000003000000}" name="Septiembre" dataDxfId="32" dataCellStyle="Porcentaje"/>
    <tableColumn id="4" xr3:uid="{00000000-0010-0000-0600-000004000000}" name="Octubre" dataDxfId="31" dataCellStyle="Porcentaje"/>
    <tableColumn id="5" xr3:uid="{00000000-0010-0000-0600-000005000000}" name="Noviembre" dataDxfId="30" dataCellStyle="Porcentaje"/>
    <tableColumn id="6" xr3:uid="{00000000-0010-0000-0600-000006000000}" name="Diciembre" dataDxfId="29" dataCellStyle="Porcentaje"/>
    <tableColumn id="7" xr3:uid="{00000000-0010-0000-0600-000007000000}" name="Enero" dataDxfId="28" dataCellStyle="Porcentaje"/>
    <tableColumn id="8" xr3:uid="{00000000-0010-0000-0600-000008000000}" name="Febrero" dataDxfId="27" dataCellStyle="Porcentaje"/>
    <tableColumn id="9" xr3:uid="{00000000-0010-0000-0600-000009000000}" name="Marzo" dataDxfId="26" dataCellStyle="Porcentaje"/>
    <tableColumn id="10" xr3:uid="{00000000-0010-0000-0600-00000A000000}" name="Abril" dataDxfId="25" dataCellStyle="Porcentaje"/>
    <tableColumn id="11" xr3:uid="{00000000-0010-0000-0600-00000B000000}" name="Mayo" dataDxfId="24" dataCellStyle="Porcentaje"/>
    <tableColumn id="12" xr3:uid="{00000000-0010-0000-0600-00000C000000}" name="Junio" dataDxfId="23" dataCellStyle="Porcentaje"/>
    <tableColumn id="13" xr3:uid="{00000000-0010-0000-0600-00000D000000}" name="Julio" dataDxfId="22" dataCellStyle="Porcentaje"/>
    <tableColumn id="15" xr3:uid="{00000000-0010-0000-0600-00000F000000}" name="Promedio" dataDxfId="21" dataCellStyle="Porcentaje">
      <calculatedColumnFormula>IFERROR(AVERAGEIFS(Tabla24[[#This Row],[Agosto]:[Julio]],Tabla24[[#This Row],[Agosto]:[Julio]],"&lt;&gt;0"),"0")</calculatedColumnFormula>
    </tableColumn>
  </tableColumns>
  <tableStyleInfo name="TableStyleLight8"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table" Target="../tables/table3.xml"/></Relationships>
</file>

<file path=xl/worksheets/_rels/sheet3.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table" Target="../tables/table6.xml"/><Relationship Id="rId4" Type="http://schemas.openxmlformats.org/officeDocument/2006/relationships/table" Target="../tables/table5.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tabColor rgb="FF92D050"/>
  </sheetPr>
  <dimension ref="A1:AB105"/>
  <sheetViews>
    <sheetView tabSelected="1" topLeftCell="B3" zoomScale="71" zoomScaleNormal="50" workbookViewId="0">
      <selection activeCell="E5" sqref="E5"/>
    </sheetView>
  </sheetViews>
  <sheetFormatPr baseColWidth="10" defaultColWidth="11" defaultRowHeight="18.75"/>
  <cols>
    <col min="1" max="1" width="13.85546875" style="65" bestFit="1" customWidth="1"/>
    <col min="2" max="2" width="16.5703125" style="65" customWidth="1"/>
    <col min="3" max="3" width="31.28515625" style="65" bestFit="1" customWidth="1"/>
    <col min="4" max="4" width="21.28515625" style="65" customWidth="1"/>
    <col min="5" max="5" width="26.5703125" style="65" customWidth="1"/>
    <col min="6" max="6" width="34.5703125" style="131" customWidth="1"/>
    <col min="7" max="7" width="31.7109375" style="131" customWidth="1"/>
    <col min="8" max="9" width="50.5703125" style="131" customWidth="1"/>
    <col min="10" max="10" width="23" style="65" customWidth="1"/>
    <col min="11" max="11" width="28.42578125" style="65" customWidth="1"/>
    <col min="12" max="13" width="57" style="65" customWidth="1"/>
    <col min="14" max="24" width="23" style="65" customWidth="1"/>
    <col min="25" max="25" width="32.140625" style="65" customWidth="1"/>
    <col min="26" max="26" width="33.28515625" style="65" customWidth="1"/>
    <col min="27" max="27" width="27" style="65" customWidth="1"/>
    <col min="28" max="16384" width="11" style="65"/>
  </cols>
  <sheetData>
    <row r="1" spans="1:28" ht="113.25" customHeight="1" thickBot="1">
      <c r="A1" s="91"/>
      <c r="B1" s="92"/>
      <c r="C1" s="93"/>
      <c r="D1" s="93"/>
      <c r="E1" s="93"/>
      <c r="F1" s="94"/>
      <c r="G1" s="94"/>
      <c r="H1" s="94"/>
      <c r="I1" s="94"/>
      <c r="J1" s="93"/>
      <c r="K1" s="93"/>
      <c r="L1" s="93"/>
      <c r="M1" s="93"/>
      <c r="N1" s="93"/>
      <c r="O1" s="93"/>
      <c r="P1" s="93"/>
      <c r="Q1" s="93"/>
      <c r="R1" s="93"/>
      <c r="S1" s="93"/>
      <c r="T1" s="93"/>
      <c r="U1" s="93"/>
      <c r="V1" s="93"/>
      <c r="W1" s="93"/>
      <c r="X1" s="95"/>
      <c r="Y1" s="96"/>
      <c r="Z1" s="97"/>
      <c r="AA1" s="97"/>
      <c r="AB1" s="97"/>
    </row>
    <row r="2" spans="1:28" s="100" customFormat="1" ht="36.75" thickBot="1">
      <c r="A2" s="222" t="s">
        <v>89</v>
      </c>
      <c r="B2" s="222"/>
      <c r="C2" s="222"/>
      <c r="D2" s="222"/>
      <c r="E2" s="222"/>
      <c r="F2" s="222"/>
      <c r="G2" s="222"/>
      <c r="H2" s="222"/>
      <c r="I2" s="222"/>
      <c r="J2" s="222"/>
      <c r="K2" s="222"/>
      <c r="L2" s="222"/>
      <c r="M2" s="222"/>
      <c r="N2" s="222"/>
      <c r="O2" s="222"/>
      <c r="P2" s="222"/>
      <c r="Q2" s="222"/>
      <c r="R2" s="222"/>
      <c r="S2" s="222"/>
      <c r="T2" s="222"/>
      <c r="U2" s="222"/>
      <c r="V2" s="222"/>
      <c r="W2" s="222"/>
      <c r="X2" s="222"/>
      <c r="Y2" s="98"/>
      <c r="Z2" s="99"/>
      <c r="AA2" s="99"/>
      <c r="AB2" s="99"/>
    </row>
    <row r="3" spans="1:28" ht="273" customHeight="1">
      <c r="A3" s="101"/>
      <c r="B3" s="195" t="s">
        <v>67</v>
      </c>
      <c r="C3" s="195" t="s">
        <v>196</v>
      </c>
      <c r="D3" s="196" t="s">
        <v>194</v>
      </c>
      <c r="E3" s="102" t="s">
        <v>264</v>
      </c>
      <c r="F3" s="103" t="s">
        <v>145</v>
      </c>
      <c r="G3" s="103" t="s">
        <v>195</v>
      </c>
      <c r="H3" s="228" t="s">
        <v>258</v>
      </c>
      <c r="I3" s="229"/>
      <c r="J3" s="197" t="s">
        <v>244</v>
      </c>
      <c r="K3" s="198" t="s">
        <v>245</v>
      </c>
      <c r="L3" s="230" t="s">
        <v>259</v>
      </c>
      <c r="M3" s="231"/>
      <c r="N3" s="199" t="s">
        <v>246</v>
      </c>
      <c r="O3" s="223" t="s">
        <v>255</v>
      </c>
      <c r="P3" s="224"/>
      <c r="Q3" s="224"/>
      <c r="R3" s="225"/>
      <c r="S3" s="226" t="s">
        <v>247</v>
      </c>
      <c r="T3" s="227"/>
      <c r="U3" s="227"/>
      <c r="V3" s="227"/>
      <c r="W3" s="227"/>
      <c r="X3" s="227"/>
      <c r="Y3" s="200" t="s">
        <v>199</v>
      </c>
      <c r="Z3" s="200" t="s">
        <v>203</v>
      </c>
      <c r="AA3" s="104" t="s">
        <v>80</v>
      </c>
      <c r="AB3" s="105"/>
    </row>
    <row r="4" spans="1:28" ht="66.75" customHeight="1">
      <c r="A4" s="106" t="s">
        <v>101</v>
      </c>
      <c r="B4" s="107" t="s">
        <v>102</v>
      </c>
      <c r="C4" s="108" t="s">
        <v>103</v>
      </c>
      <c r="D4" s="108" t="s">
        <v>202</v>
      </c>
      <c r="E4" s="108" t="s">
        <v>197</v>
      </c>
      <c r="F4" s="109" t="s">
        <v>198</v>
      </c>
      <c r="G4" s="110" t="s">
        <v>147</v>
      </c>
      <c r="H4" s="110" t="s">
        <v>256</v>
      </c>
      <c r="I4" s="110" t="s">
        <v>257</v>
      </c>
      <c r="J4" s="111" t="s">
        <v>141</v>
      </c>
      <c r="K4" s="111" t="s">
        <v>142</v>
      </c>
      <c r="L4" s="111" t="s">
        <v>260</v>
      </c>
      <c r="M4" s="111" t="s">
        <v>261</v>
      </c>
      <c r="N4" s="111" t="s">
        <v>143</v>
      </c>
      <c r="O4" s="112" t="s">
        <v>83</v>
      </c>
      <c r="P4" s="112" t="s">
        <v>84</v>
      </c>
      <c r="Q4" s="113" t="s">
        <v>93</v>
      </c>
      <c r="R4" s="113" t="s">
        <v>6</v>
      </c>
      <c r="S4" s="114" t="s">
        <v>85</v>
      </c>
      <c r="T4" s="115" t="s">
        <v>86</v>
      </c>
      <c r="U4" s="115" t="s">
        <v>87</v>
      </c>
      <c r="V4" s="115" t="s">
        <v>88</v>
      </c>
      <c r="W4" s="115" t="s">
        <v>144</v>
      </c>
      <c r="X4" s="115" t="s">
        <v>94</v>
      </c>
      <c r="Y4" s="116" t="s">
        <v>200</v>
      </c>
      <c r="Z4" s="116" t="s">
        <v>201</v>
      </c>
      <c r="AA4" s="117">
        <v>0</v>
      </c>
      <c r="AB4" s="97"/>
    </row>
    <row r="5" spans="1:28">
      <c r="A5" s="118">
        <v>1</v>
      </c>
      <c r="B5" s="119"/>
      <c r="C5" s="56"/>
      <c r="D5" s="56"/>
      <c r="E5" s="56"/>
      <c r="F5" s="120"/>
      <c r="G5" s="120"/>
      <c r="H5" s="120"/>
      <c r="I5" s="120"/>
      <c r="J5" s="56"/>
      <c r="K5" s="56"/>
      <c r="L5" s="56"/>
      <c r="M5" s="56"/>
      <c r="N5" s="56"/>
      <c r="O5" s="56"/>
      <c r="P5" s="56"/>
      <c r="Q5" s="56"/>
      <c r="R5" s="56"/>
      <c r="S5" s="56"/>
      <c r="T5" s="56"/>
      <c r="U5" s="56"/>
      <c r="V5" s="56"/>
      <c r="W5" s="56"/>
      <c r="X5" s="56"/>
      <c r="Y5" s="121"/>
      <c r="Z5" s="121"/>
      <c r="AA5" s="117">
        <v>1</v>
      </c>
      <c r="AB5" s="97"/>
    </row>
    <row r="6" spans="1:28">
      <c r="A6" s="118">
        <v>2</v>
      </c>
      <c r="B6" s="119"/>
      <c r="C6" s="56"/>
      <c r="D6" s="56"/>
      <c r="E6" s="56"/>
      <c r="F6" s="120"/>
      <c r="G6" s="120"/>
      <c r="H6" s="120"/>
      <c r="I6" s="120"/>
      <c r="J6" s="56"/>
      <c r="K6" s="56"/>
      <c r="L6" s="56"/>
      <c r="M6" s="56"/>
      <c r="N6" s="56"/>
      <c r="O6" s="56"/>
      <c r="P6" s="56"/>
      <c r="Q6" s="56"/>
      <c r="R6" s="56"/>
      <c r="S6" s="56"/>
      <c r="T6" s="56"/>
      <c r="U6" s="56"/>
      <c r="V6" s="56"/>
      <c r="W6" s="56"/>
      <c r="X6" s="56"/>
      <c r="Y6" s="122"/>
      <c r="Z6" s="122"/>
      <c r="AA6" s="117">
        <v>2</v>
      </c>
      <c r="AB6" s="97"/>
    </row>
    <row r="7" spans="1:28">
      <c r="A7" s="118">
        <v>3</v>
      </c>
      <c r="B7" s="119"/>
      <c r="C7" s="56"/>
      <c r="D7" s="56"/>
      <c r="E7" s="56"/>
      <c r="F7" s="120"/>
      <c r="G7" s="120"/>
      <c r="H7" s="120"/>
      <c r="I7" s="120"/>
      <c r="J7" s="56"/>
      <c r="K7" s="56"/>
      <c r="L7" s="56"/>
      <c r="M7" s="56"/>
      <c r="N7" s="56"/>
      <c r="O7" s="56"/>
      <c r="P7" s="56"/>
      <c r="Q7" s="56"/>
      <c r="R7" s="56"/>
      <c r="S7" s="56"/>
      <c r="T7" s="56"/>
      <c r="U7" s="56"/>
      <c r="V7" s="56"/>
      <c r="W7" s="56"/>
      <c r="X7" s="56"/>
      <c r="Y7" s="122"/>
      <c r="Z7" s="122"/>
      <c r="AA7" s="117">
        <v>3</v>
      </c>
      <c r="AB7" s="97"/>
    </row>
    <row r="8" spans="1:28">
      <c r="A8" s="118">
        <v>4</v>
      </c>
      <c r="B8" s="119"/>
      <c r="C8" s="56"/>
      <c r="D8" s="56"/>
      <c r="E8" s="56"/>
      <c r="F8" s="120"/>
      <c r="G8" s="120"/>
      <c r="H8" s="120"/>
      <c r="I8" s="120"/>
      <c r="J8" s="56"/>
      <c r="K8" s="56"/>
      <c r="L8" s="56"/>
      <c r="M8" s="56"/>
      <c r="N8" s="56"/>
      <c r="O8" s="56"/>
      <c r="P8" s="56"/>
      <c r="Q8" s="56"/>
      <c r="R8" s="56"/>
      <c r="S8" s="56"/>
      <c r="T8" s="56"/>
      <c r="U8" s="56"/>
      <c r="V8" s="56"/>
      <c r="W8" s="56"/>
      <c r="X8" s="56"/>
      <c r="Y8" s="122"/>
      <c r="Z8" s="122"/>
      <c r="AA8" s="117">
        <v>4</v>
      </c>
      <c r="AB8" s="97"/>
    </row>
    <row r="9" spans="1:28">
      <c r="A9" s="118">
        <v>5</v>
      </c>
      <c r="B9" s="119"/>
      <c r="C9" s="56"/>
      <c r="D9" s="56"/>
      <c r="E9" s="56"/>
      <c r="F9" s="120"/>
      <c r="G9" s="120"/>
      <c r="H9" s="120"/>
      <c r="I9" s="120"/>
      <c r="J9" s="56"/>
      <c r="K9" s="56"/>
      <c r="L9" s="56"/>
      <c r="M9" s="56"/>
      <c r="N9" s="56"/>
      <c r="O9" s="56"/>
      <c r="P9" s="56"/>
      <c r="Q9" s="56"/>
      <c r="R9" s="56"/>
      <c r="S9" s="56"/>
      <c r="T9" s="56"/>
      <c r="U9" s="56"/>
      <c r="V9" s="56"/>
      <c r="W9" s="56"/>
      <c r="X9" s="56"/>
      <c r="Y9" s="122"/>
      <c r="Z9" s="122"/>
      <c r="AA9" s="117">
        <v>5</v>
      </c>
      <c r="AB9" s="97"/>
    </row>
    <row r="10" spans="1:28">
      <c r="A10" s="118">
        <v>6</v>
      </c>
      <c r="B10" s="119"/>
      <c r="C10" s="56"/>
      <c r="D10" s="56"/>
      <c r="E10" s="56"/>
      <c r="F10" s="120"/>
      <c r="G10" s="120"/>
      <c r="H10" s="120"/>
      <c r="I10" s="120"/>
      <c r="J10" s="56"/>
      <c r="K10" s="56"/>
      <c r="L10" s="56"/>
      <c r="M10" s="56"/>
      <c r="N10" s="56"/>
      <c r="O10" s="56"/>
      <c r="P10" s="56"/>
      <c r="Q10" s="56"/>
      <c r="R10" s="56"/>
      <c r="S10" s="56"/>
      <c r="T10" s="56"/>
      <c r="U10" s="56"/>
      <c r="V10" s="56"/>
      <c r="W10" s="56"/>
      <c r="X10" s="56"/>
      <c r="Y10" s="122"/>
      <c r="Z10" s="122"/>
      <c r="AA10" s="117">
        <v>6</v>
      </c>
      <c r="AB10" s="97"/>
    </row>
    <row r="11" spans="1:28">
      <c r="A11" s="118">
        <v>7</v>
      </c>
      <c r="B11" s="119"/>
      <c r="C11" s="56"/>
      <c r="D11" s="56"/>
      <c r="E11" s="56"/>
      <c r="F11" s="120"/>
      <c r="G11" s="120"/>
      <c r="H11" s="120"/>
      <c r="I11" s="120"/>
      <c r="J11" s="56"/>
      <c r="K11" s="56"/>
      <c r="L11" s="56"/>
      <c r="M11" s="56"/>
      <c r="N11" s="56"/>
      <c r="O11" s="56"/>
      <c r="P11" s="56"/>
      <c r="Q11" s="56"/>
      <c r="R11" s="56"/>
      <c r="S11" s="56"/>
      <c r="T11" s="56"/>
      <c r="U11" s="56"/>
      <c r="V11" s="56"/>
      <c r="W11" s="56"/>
      <c r="X11" s="56"/>
      <c r="Y11" s="122"/>
      <c r="Z11" s="122"/>
      <c r="AA11" s="117">
        <v>7</v>
      </c>
      <c r="AB11" s="97"/>
    </row>
    <row r="12" spans="1:28">
      <c r="A12" s="118">
        <v>8</v>
      </c>
      <c r="B12" s="119"/>
      <c r="C12" s="56"/>
      <c r="D12" s="56"/>
      <c r="E12" s="56"/>
      <c r="F12" s="120"/>
      <c r="G12" s="120"/>
      <c r="H12" s="120"/>
      <c r="I12" s="120"/>
      <c r="J12" s="56"/>
      <c r="K12" s="56"/>
      <c r="L12" s="56"/>
      <c r="M12" s="56"/>
      <c r="N12" s="56"/>
      <c r="O12" s="56"/>
      <c r="P12" s="56"/>
      <c r="Q12" s="56"/>
      <c r="R12" s="56"/>
      <c r="S12" s="56"/>
      <c r="T12" s="56"/>
      <c r="U12" s="56"/>
      <c r="V12" s="56"/>
      <c r="W12" s="56"/>
      <c r="X12" s="56"/>
      <c r="Y12" s="122"/>
      <c r="Z12" s="122"/>
      <c r="AA12" s="117">
        <v>8</v>
      </c>
      <c r="AB12" s="97"/>
    </row>
    <row r="13" spans="1:28">
      <c r="A13" s="118">
        <v>9</v>
      </c>
      <c r="B13" s="119"/>
      <c r="C13" s="56"/>
      <c r="D13" s="56"/>
      <c r="E13" s="56"/>
      <c r="F13" s="120"/>
      <c r="G13" s="120"/>
      <c r="H13" s="120"/>
      <c r="I13" s="120"/>
      <c r="J13" s="56"/>
      <c r="K13" s="56"/>
      <c r="L13" s="56"/>
      <c r="M13" s="56"/>
      <c r="N13" s="56"/>
      <c r="O13" s="56"/>
      <c r="P13" s="56"/>
      <c r="Q13" s="56"/>
      <c r="R13" s="56"/>
      <c r="S13" s="56"/>
      <c r="T13" s="56"/>
      <c r="U13" s="56"/>
      <c r="V13" s="56"/>
      <c r="W13" s="56"/>
      <c r="X13" s="56"/>
      <c r="Y13" s="122"/>
      <c r="Z13" s="122"/>
      <c r="AA13" s="117">
        <v>9</v>
      </c>
      <c r="AB13" s="97"/>
    </row>
    <row r="14" spans="1:28">
      <c r="A14" s="118">
        <v>10</v>
      </c>
      <c r="B14" s="119"/>
      <c r="C14" s="56"/>
      <c r="D14" s="56"/>
      <c r="E14" s="56"/>
      <c r="F14" s="120"/>
      <c r="G14" s="120"/>
      <c r="H14" s="120"/>
      <c r="I14" s="120"/>
      <c r="J14" s="56"/>
      <c r="K14" s="56"/>
      <c r="L14" s="56"/>
      <c r="M14" s="56"/>
      <c r="N14" s="56"/>
      <c r="O14" s="56"/>
      <c r="P14" s="56"/>
      <c r="Q14" s="56"/>
      <c r="R14" s="56"/>
      <c r="S14" s="56"/>
      <c r="T14" s="56"/>
      <c r="U14" s="56"/>
      <c r="V14" s="56"/>
      <c r="W14" s="56"/>
      <c r="X14" s="56"/>
      <c r="Y14" s="122"/>
      <c r="Z14" s="122"/>
      <c r="AA14" s="117">
        <v>10</v>
      </c>
      <c r="AB14" s="97"/>
    </row>
    <row r="15" spans="1:28">
      <c r="A15" s="118">
        <v>11</v>
      </c>
      <c r="B15" s="119"/>
      <c r="C15" s="56"/>
      <c r="D15" s="56"/>
      <c r="E15" s="56"/>
      <c r="F15" s="120"/>
      <c r="G15" s="120"/>
      <c r="H15" s="120"/>
      <c r="I15" s="120"/>
      <c r="J15" s="56"/>
      <c r="K15" s="56"/>
      <c r="L15" s="56"/>
      <c r="M15" s="56"/>
      <c r="N15" s="56"/>
      <c r="O15" s="56"/>
      <c r="P15" s="56"/>
      <c r="Q15" s="56"/>
      <c r="R15" s="56"/>
      <c r="S15" s="56"/>
      <c r="T15" s="56"/>
      <c r="U15" s="56"/>
      <c r="V15" s="56"/>
      <c r="W15" s="56"/>
      <c r="X15" s="56"/>
      <c r="Y15" s="122"/>
      <c r="Z15" s="122"/>
      <c r="AA15" s="117">
        <v>11</v>
      </c>
      <c r="AB15" s="97"/>
    </row>
    <row r="16" spans="1:28">
      <c r="A16" s="118">
        <v>12</v>
      </c>
      <c r="B16" s="119"/>
      <c r="C16" s="56"/>
      <c r="D16" s="56"/>
      <c r="E16" s="56"/>
      <c r="F16" s="120"/>
      <c r="G16" s="120"/>
      <c r="H16" s="120"/>
      <c r="I16" s="120"/>
      <c r="J16" s="56"/>
      <c r="K16" s="56"/>
      <c r="L16" s="56"/>
      <c r="M16" s="56"/>
      <c r="N16" s="56"/>
      <c r="O16" s="56"/>
      <c r="P16" s="56"/>
      <c r="Q16" s="56"/>
      <c r="R16" s="56"/>
      <c r="S16" s="56"/>
      <c r="T16" s="56"/>
      <c r="U16" s="56"/>
      <c r="V16" s="56"/>
      <c r="W16" s="56"/>
      <c r="X16" s="56"/>
      <c r="Y16" s="122"/>
      <c r="Z16" s="122"/>
      <c r="AA16" s="117">
        <v>12</v>
      </c>
      <c r="AB16" s="97"/>
    </row>
    <row r="17" spans="1:28">
      <c r="A17" s="118">
        <v>13</v>
      </c>
      <c r="B17" s="119"/>
      <c r="C17" s="56"/>
      <c r="D17" s="56"/>
      <c r="E17" s="56"/>
      <c r="F17" s="120"/>
      <c r="G17" s="120"/>
      <c r="H17" s="120"/>
      <c r="I17" s="120"/>
      <c r="J17" s="56"/>
      <c r="K17" s="56"/>
      <c r="L17" s="56"/>
      <c r="M17" s="56"/>
      <c r="N17" s="56"/>
      <c r="O17" s="56"/>
      <c r="P17" s="56"/>
      <c r="Q17" s="56"/>
      <c r="R17" s="56"/>
      <c r="S17" s="56"/>
      <c r="T17" s="56"/>
      <c r="U17" s="56"/>
      <c r="V17" s="56"/>
      <c r="W17" s="56"/>
      <c r="X17" s="56"/>
      <c r="Y17" s="122"/>
      <c r="Z17" s="122"/>
      <c r="AA17" s="117">
        <v>13</v>
      </c>
      <c r="AB17" s="97"/>
    </row>
    <row r="18" spans="1:28" ht="19.5" thickBot="1">
      <c r="A18" s="118">
        <v>14</v>
      </c>
      <c r="B18" s="119"/>
      <c r="C18" s="56"/>
      <c r="D18" s="56"/>
      <c r="E18" s="56"/>
      <c r="F18" s="120"/>
      <c r="G18" s="120"/>
      <c r="H18" s="120"/>
      <c r="I18" s="120"/>
      <c r="J18" s="56"/>
      <c r="K18" s="56"/>
      <c r="L18" s="56"/>
      <c r="M18" s="56"/>
      <c r="N18" s="56"/>
      <c r="O18" s="56"/>
      <c r="P18" s="56"/>
      <c r="Q18" s="56"/>
      <c r="R18" s="56"/>
      <c r="S18" s="56"/>
      <c r="T18" s="56"/>
      <c r="U18" s="56"/>
      <c r="V18" s="56"/>
      <c r="W18" s="56"/>
      <c r="X18" s="56"/>
      <c r="Y18" s="122"/>
      <c r="Z18" s="122"/>
      <c r="AA18" s="123">
        <v>14</v>
      </c>
      <c r="AB18" s="97"/>
    </row>
    <row r="19" spans="1:28">
      <c r="A19" s="118">
        <v>15</v>
      </c>
      <c r="B19" s="119"/>
      <c r="C19" s="56"/>
      <c r="D19" s="56"/>
      <c r="E19" s="56"/>
      <c r="F19" s="120"/>
      <c r="G19" s="120"/>
      <c r="H19" s="120"/>
      <c r="I19" s="120"/>
      <c r="J19" s="56"/>
      <c r="K19" s="56"/>
      <c r="L19" s="56"/>
      <c r="M19" s="56"/>
      <c r="N19" s="56"/>
      <c r="O19" s="56"/>
      <c r="P19" s="56"/>
      <c r="Q19" s="56"/>
      <c r="R19" s="56"/>
      <c r="S19" s="56"/>
      <c r="T19" s="56"/>
      <c r="U19" s="56"/>
      <c r="V19" s="56"/>
      <c r="W19" s="56"/>
      <c r="X19" s="56"/>
      <c r="Y19" s="122"/>
      <c r="Z19" s="122"/>
      <c r="AA19" s="97"/>
      <c r="AB19" s="97"/>
    </row>
    <row r="20" spans="1:28">
      <c r="A20" s="118">
        <v>16</v>
      </c>
      <c r="B20" s="119"/>
      <c r="C20" s="56"/>
      <c r="D20" s="56"/>
      <c r="E20" s="56"/>
      <c r="F20" s="120"/>
      <c r="G20" s="120"/>
      <c r="H20" s="120"/>
      <c r="I20" s="120"/>
      <c r="J20" s="56"/>
      <c r="K20" s="56"/>
      <c r="L20" s="56"/>
      <c r="M20" s="56"/>
      <c r="N20" s="56"/>
      <c r="O20" s="56"/>
      <c r="P20" s="56"/>
      <c r="Q20" s="56"/>
      <c r="R20" s="56"/>
      <c r="S20" s="56"/>
      <c r="T20" s="56"/>
      <c r="U20" s="56"/>
      <c r="V20" s="56"/>
      <c r="W20" s="56"/>
      <c r="X20" s="56"/>
      <c r="Y20" s="122"/>
      <c r="Z20" s="122"/>
      <c r="AA20" s="97"/>
      <c r="AB20" s="97"/>
    </row>
    <row r="21" spans="1:28">
      <c r="A21" s="118">
        <v>17</v>
      </c>
      <c r="B21" s="119"/>
      <c r="C21" s="56"/>
      <c r="D21" s="56"/>
      <c r="E21" s="56"/>
      <c r="F21" s="120"/>
      <c r="G21" s="120"/>
      <c r="H21" s="120"/>
      <c r="I21" s="120"/>
      <c r="J21" s="56"/>
      <c r="K21" s="56"/>
      <c r="L21" s="56"/>
      <c r="M21" s="56"/>
      <c r="N21" s="56"/>
      <c r="O21" s="56"/>
      <c r="P21" s="56"/>
      <c r="Q21" s="56"/>
      <c r="R21" s="56"/>
      <c r="S21" s="56"/>
      <c r="T21" s="56"/>
      <c r="U21" s="56"/>
      <c r="V21" s="56"/>
      <c r="W21" s="56"/>
      <c r="X21" s="56"/>
      <c r="Y21" s="122"/>
      <c r="Z21" s="122"/>
      <c r="AA21" s="97"/>
      <c r="AB21" s="97"/>
    </row>
    <row r="22" spans="1:28">
      <c r="A22" s="118">
        <v>18</v>
      </c>
      <c r="B22" s="119"/>
      <c r="C22" s="56"/>
      <c r="D22" s="56"/>
      <c r="E22" s="56"/>
      <c r="F22" s="120"/>
      <c r="G22" s="120"/>
      <c r="H22" s="120"/>
      <c r="I22" s="120"/>
      <c r="J22" s="56"/>
      <c r="K22" s="56"/>
      <c r="L22" s="56"/>
      <c r="M22" s="56"/>
      <c r="N22" s="56"/>
      <c r="O22" s="56"/>
      <c r="P22" s="56"/>
      <c r="Q22" s="56"/>
      <c r="R22" s="56"/>
      <c r="S22" s="56"/>
      <c r="T22" s="56"/>
      <c r="U22" s="56"/>
      <c r="V22" s="56"/>
      <c r="W22" s="56"/>
      <c r="X22" s="56"/>
      <c r="Y22" s="122"/>
      <c r="Z22" s="122"/>
      <c r="AA22" s="97"/>
      <c r="AB22" s="97"/>
    </row>
    <row r="23" spans="1:28">
      <c r="A23" s="118">
        <v>19</v>
      </c>
      <c r="B23" s="119"/>
      <c r="C23" s="56"/>
      <c r="D23" s="56"/>
      <c r="E23" s="56"/>
      <c r="F23" s="120"/>
      <c r="G23" s="120"/>
      <c r="H23" s="120"/>
      <c r="I23" s="120"/>
      <c r="J23" s="56"/>
      <c r="K23" s="56"/>
      <c r="L23" s="56"/>
      <c r="M23" s="56"/>
      <c r="N23" s="56"/>
      <c r="O23" s="56"/>
      <c r="P23" s="56"/>
      <c r="Q23" s="56"/>
      <c r="R23" s="56"/>
      <c r="S23" s="56"/>
      <c r="T23" s="56"/>
      <c r="U23" s="56"/>
      <c r="V23" s="56"/>
      <c r="W23" s="56"/>
      <c r="X23" s="56"/>
      <c r="Y23" s="122"/>
      <c r="Z23" s="122"/>
      <c r="AA23" s="97"/>
      <c r="AB23" s="97"/>
    </row>
    <row r="24" spans="1:28">
      <c r="A24" s="118">
        <v>20</v>
      </c>
      <c r="B24" s="119"/>
      <c r="C24" s="56"/>
      <c r="D24" s="56"/>
      <c r="E24" s="56"/>
      <c r="F24" s="120"/>
      <c r="G24" s="120"/>
      <c r="H24" s="120"/>
      <c r="I24" s="120"/>
      <c r="J24" s="56"/>
      <c r="K24" s="56"/>
      <c r="L24" s="56"/>
      <c r="M24" s="56"/>
      <c r="N24" s="56"/>
      <c r="O24" s="56"/>
      <c r="P24" s="56"/>
      <c r="Q24" s="56"/>
      <c r="R24" s="56"/>
      <c r="S24" s="56"/>
      <c r="T24" s="56"/>
      <c r="U24" s="56"/>
      <c r="V24" s="56"/>
      <c r="W24" s="56"/>
      <c r="X24" s="56"/>
      <c r="Y24" s="122"/>
      <c r="Z24" s="122"/>
      <c r="AA24" s="97"/>
      <c r="AB24" s="97"/>
    </row>
    <row r="25" spans="1:28">
      <c r="A25" s="118">
        <v>21</v>
      </c>
      <c r="B25" s="119"/>
      <c r="C25" s="56"/>
      <c r="D25" s="56"/>
      <c r="E25" s="56"/>
      <c r="F25" s="120"/>
      <c r="G25" s="120"/>
      <c r="H25" s="120"/>
      <c r="I25" s="120"/>
      <c r="J25" s="56"/>
      <c r="K25" s="56"/>
      <c r="L25" s="56"/>
      <c r="M25" s="56"/>
      <c r="N25" s="56"/>
      <c r="O25" s="56"/>
      <c r="P25" s="56"/>
      <c r="Q25" s="56"/>
      <c r="R25" s="56"/>
      <c r="S25" s="56"/>
      <c r="T25" s="56"/>
      <c r="U25" s="56"/>
      <c r="V25" s="56"/>
      <c r="W25" s="56"/>
      <c r="X25" s="56"/>
      <c r="Y25" s="122"/>
      <c r="Z25" s="122"/>
      <c r="AA25" s="97"/>
      <c r="AB25" s="97"/>
    </row>
    <row r="26" spans="1:28">
      <c r="A26" s="118">
        <v>22</v>
      </c>
      <c r="B26" s="119"/>
      <c r="C26" s="56"/>
      <c r="D26" s="56"/>
      <c r="E26" s="56"/>
      <c r="F26" s="120"/>
      <c r="G26" s="120"/>
      <c r="H26" s="120"/>
      <c r="I26" s="120"/>
      <c r="J26" s="56"/>
      <c r="K26" s="56"/>
      <c r="L26" s="56"/>
      <c r="M26" s="56"/>
      <c r="N26" s="56"/>
      <c r="O26" s="56"/>
      <c r="P26" s="56"/>
      <c r="Q26" s="56"/>
      <c r="R26" s="56"/>
      <c r="S26" s="56"/>
      <c r="T26" s="56"/>
      <c r="U26" s="56"/>
      <c r="V26" s="56"/>
      <c r="W26" s="56"/>
      <c r="X26" s="56"/>
      <c r="Y26" s="122"/>
      <c r="Z26" s="122"/>
      <c r="AA26" s="97"/>
      <c r="AB26" s="97"/>
    </row>
    <row r="27" spans="1:28">
      <c r="A27" s="118">
        <v>23</v>
      </c>
      <c r="B27" s="119"/>
      <c r="C27" s="56"/>
      <c r="D27" s="56"/>
      <c r="E27" s="56"/>
      <c r="F27" s="120"/>
      <c r="G27" s="120"/>
      <c r="H27" s="120"/>
      <c r="I27" s="120"/>
      <c r="J27" s="56"/>
      <c r="K27" s="56"/>
      <c r="L27" s="56"/>
      <c r="M27" s="56"/>
      <c r="N27" s="56"/>
      <c r="O27" s="56"/>
      <c r="P27" s="56"/>
      <c r="Q27" s="56"/>
      <c r="R27" s="56"/>
      <c r="S27" s="56"/>
      <c r="T27" s="56"/>
      <c r="U27" s="56"/>
      <c r="V27" s="56"/>
      <c r="W27" s="56"/>
      <c r="X27" s="56"/>
      <c r="Y27" s="122"/>
      <c r="Z27" s="122"/>
      <c r="AA27" s="97"/>
      <c r="AB27" s="97"/>
    </row>
    <row r="28" spans="1:28">
      <c r="A28" s="118">
        <v>24</v>
      </c>
      <c r="B28" s="119"/>
      <c r="C28" s="56"/>
      <c r="D28" s="56"/>
      <c r="E28" s="56"/>
      <c r="F28" s="120"/>
      <c r="G28" s="120"/>
      <c r="H28" s="120"/>
      <c r="I28" s="120"/>
      <c r="J28" s="56"/>
      <c r="K28" s="56"/>
      <c r="L28" s="56"/>
      <c r="M28" s="56"/>
      <c r="N28" s="56"/>
      <c r="O28" s="56"/>
      <c r="P28" s="56"/>
      <c r="Q28" s="56"/>
      <c r="R28" s="56"/>
      <c r="S28" s="56"/>
      <c r="T28" s="56"/>
      <c r="U28" s="56"/>
      <c r="V28" s="56"/>
      <c r="W28" s="56"/>
      <c r="X28" s="56"/>
      <c r="Y28" s="122"/>
      <c r="Z28" s="122"/>
      <c r="AA28" s="97"/>
      <c r="AB28" s="97"/>
    </row>
    <row r="29" spans="1:28">
      <c r="A29" s="118">
        <v>25</v>
      </c>
      <c r="B29" s="119"/>
      <c r="C29" s="56"/>
      <c r="D29" s="56"/>
      <c r="E29" s="56"/>
      <c r="F29" s="120"/>
      <c r="G29" s="120"/>
      <c r="H29" s="120"/>
      <c r="I29" s="120"/>
      <c r="J29" s="56"/>
      <c r="K29" s="56"/>
      <c r="L29" s="56"/>
      <c r="M29" s="56"/>
      <c r="N29" s="56"/>
      <c r="O29" s="56"/>
      <c r="P29" s="56"/>
      <c r="Q29" s="56"/>
      <c r="R29" s="56"/>
      <c r="S29" s="56"/>
      <c r="T29" s="56"/>
      <c r="U29" s="56"/>
      <c r="V29" s="56"/>
      <c r="W29" s="56"/>
      <c r="X29" s="56"/>
      <c r="Y29" s="122"/>
      <c r="Z29" s="122"/>
      <c r="AA29" s="97"/>
      <c r="AB29" s="97"/>
    </row>
    <row r="30" spans="1:28">
      <c r="A30" s="118">
        <v>26</v>
      </c>
      <c r="B30" s="119"/>
      <c r="C30" s="56"/>
      <c r="D30" s="56"/>
      <c r="E30" s="56"/>
      <c r="F30" s="120"/>
      <c r="G30" s="120"/>
      <c r="H30" s="120"/>
      <c r="I30" s="120"/>
      <c r="J30" s="56"/>
      <c r="K30" s="56"/>
      <c r="L30" s="56"/>
      <c r="M30" s="56"/>
      <c r="N30" s="56"/>
      <c r="O30" s="56"/>
      <c r="P30" s="56"/>
      <c r="Q30" s="56"/>
      <c r="R30" s="56"/>
      <c r="S30" s="56"/>
      <c r="T30" s="56"/>
      <c r="U30" s="56"/>
      <c r="V30" s="56"/>
      <c r="W30" s="56"/>
      <c r="X30" s="56"/>
      <c r="Y30" s="122"/>
      <c r="Z30" s="122"/>
      <c r="AA30" s="97"/>
      <c r="AB30" s="97"/>
    </row>
    <row r="31" spans="1:28">
      <c r="A31" s="118">
        <v>27</v>
      </c>
      <c r="B31" s="119"/>
      <c r="C31" s="56"/>
      <c r="D31" s="56"/>
      <c r="E31" s="56"/>
      <c r="F31" s="120"/>
      <c r="G31" s="120"/>
      <c r="H31" s="120"/>
      <c r="I31" s="120"/>
      <c r="J31" s="56"/>
      <c r="K31" s="56"/>
      <c r="L31" s="56"/>
      <c r="M31" s="56"/>
      <c r="N31" s="56"/>
      <c r="O31" s="56"/>
      <c r="P31" s="56"/>
      <c r="Q31" s="56"/>
      <c r="R31" s="56"/>
      <c r="S31" s="56"/>
      <c r="T31" s="56"/>
      <c r="U31" s="56"/>
      <c r="V31" s="56"/>
      <c r="W31" s="56"/>
      <c r="X31" s="56"/>
      <c r="Y31" s="122"/>
      <c r="Z31" s="122"/>
      <c r="AA31" s="97"/>
      <c r="AB31" s="97"/>
    </row>
    <row r="32" spans="1:28">
      <c r="A32" s="118">
        <v>28</v>
      </c>
      <c r="B32" s="119"/>
      <c r="C32" s="56"/>
      <c r="D32" s="56"/>
      <c r="E32" s="56"/>
      <c r="F32" s="120"/>
      <c r="G32" s="120"/>
      <c r="H32" s="120"/>
      <c r="I32" s="120"/>
      <c r="J32" s="56"/>
      <c r="K32" s="56"/>
      <c r="L32" s="56"/>
      <c r="M32" s="56"/>
      <c r="N32" s="56"/>
      <c r="O32" s="56"/>
      <c r="P32" s="56"/>
      <c r="Q32" s="56"/>
      <c r="R32" s="56"/>
      <c r="S32" s="56"/>
      <c r="T32" s="56"/>
      <c r="U32" s="56"/>
      <c r="V32" s="56"/>
      <c r="W32" s="56"/>
      <c r="X32" s="56"/>
      <c r="Y32" s="122"/>
      <c r="Z32" s="122"/>
      <c r="AA32" s="97"/>
      <c r="AB32" s="97"/>
    </row>
    <row r="33" spans="1:28">
      <c r="A33" s="118">
        <v>29</v>
      </c>
      <c r="B33" s="119"/>
      <c r="C33" s="56"/>
      <c r="D33" s="56"/>
      <c r="E33" s="56"/>
      <c r="F33" s="120"/>
      <c r="G33" s="120"/>
      <c r="H33" s="120"/>
      <c r="I33" s="120"/>
      <c r="J33" s="56"/>
      <c r="K33" s="56"/>
      <c r="L33" s="56"/>
      <c r="M33" s="56"/>
      <c r="N33" s="56"/>
      <c r="O33" s="56"/>
      <c r="P33" s="56"/>
      <c r="Q33" s="56"/>
      <c r="R33" s="56"/>
      <c r="S33" s="56"/>
      <c r="T33" s="56"/>
      <c r="U33" s="56"/>
      <c r="V33" s="56"/>
      <c r="W33" s="56"/>
      <c r="X33" s="56"/>
      <c r="Y33" s="122"/>
      <c r="Z33" s="122"/>
      <c r="AA33" s="97"/>
      <c r="AB33" s="97"/>
    </row>
    <row r="34" spans="1:28">
      <c r="A34" s="118">
        <v>30</v>
      </c>
      <c r="B34" s="119"/>
      <c r="C34" s="56"/>
      <c r="D34" s="56"/>
      <c r="E34" s="56"/>
      <c r="F34" s="120"/>
      <c r="G34" s="120"/>
      <c r="H34" s="120"/>
      <c r="I34" s="120"/>
      <c r="J34" s="56"/>
      <c r="K34" s="56"/>
      <c r="L34" s="56"/>
      <c r="M34" s="56"/>
      <c r="N34" s="56"/>
      <c r="O34" s="56"/>
      <c r="P34" s="56"/>
      <c r="Q34" s="56"/>
      <c r="R34" s="56"/>
      <c r="S34" s="56"/>
      <c r="T34" s="56"/>
      <c r="U34" s="56"/>
      <c r="V34" s="56"/>
      <c r="W34" s="56"/>
      <c r="X34" s="56"/>
      <c r="Y34" s="122"/>
      <c r="Z34" s="122"/>
      <c r="AA34" s="97"/>
      <c r="AB34" s="97"/>
    </row>
    <row r="35" spans="1:28">
      <c r="A35" s="118">
        <v>31</v>
      </c>
      <c r="B35" s="119"/>
      <c r="C35" s="56"/>
      <c r="D35" s="56"/>
      <c r="E35" s="56"/>
      <c r="F35" s="120"/>
      <c r="G35" s="120"/>
      <c r="H35" s="120"/>
      <c r="I35" s="120"/>
      <c r="J35" s="56"/>
      <c r="K35" s="56"/>
      <c r="L35" s="56"/>
      <c r="M35" s="56"/>
      <c r="N35" s="56"/>
      <c r="O35" s="56"/>
      <c r="P35" s="56"/>
      <c r="Q35" s="56"/>
      <c r="R35" s="56"/>
      <c r="S35" s="56"/>
      <c r="T35" s="56"/>
      <c r="U35" s="56"/>
      <c r="V35" s="56"/>
      <c r="W35" s="56"/>
      <c r="X35" s="56"/>
      <c r="Y35" s="122"/>
      <c r="Z35" s="122"/>
      <c r="AA35" s="97"/>
      <c r="AB35" s="97"/>
    </row>
    <row r="36" spans="1:28">
      <c r="A36" s="118">
        <v>32</v>
      </c>
      <c r="B36" s="119"/>
      <c r="C36" s="56"/>
      <c r="D36" s="56"/>
      <c r="E36" s="56"/>
      <c r="F36" s="120"/>
      <c r="G36" s="120"/>
      <c r="H36" s="120"/>
      <c r="I36" s="120"/>
      <c r="J36" s="56"/>
      <c r="K36" s="56"/>
      <c r="L36" s="56"/>
      <c r="M36" s="56"/>
      <c r="N36" s="56"/>
      <c r="O36" s="56"/>
      <c r="P36" s="56"/>
      <c r="Q36" s="56"/>
      <c r="R36" s="56"/>
      <c r="S36" s="56"/>
      <c r="T36" s="56"/>
      <c r="U36" s="56"/>
      <c r="V36" s="56"/>
      <c r="W36" s="56"/>
      <c r="X36" s="56"/>
      <c r="Y36" s="122"/>
      <c r="Z36" s="122"/>
      <c r="AA36" s="97"/>
      <c r="AB36" s="97"/>
    </row>
    <row r="37" spans="1:28">
      <c r="A37" s="118">
        <v>33</v>
      </c>
      <c r="B37" s="119"/>
      <c r="C37" s="56"/>
      <c r="D37" s="56"/>
      <c r="E37" s="56"/>
      <c r="F37" s="120"/>
      <c r="G37" s="120"/>
      <c r="H37" s="120"/>
      <c r="I37" s="120"/>
      <c r="J37" s="56"/>
      <c r="K37" s="56"/>
      <c r="L37" s="56"/>
      <c r="M37" s="56"/>
      <c r="N37" s="56"/>
      <c r="O37" s="56"/>
      <c r="P37" s="56"/>
      <c r="Q37" s="56"/>
      <c r="R37" s="56"/>
      <c r="S37" s="56"/>
      <c r="T37" s="56"/>
      <c r="U37" s="56"/>
      <c r="V37" s="56"/>
      <c r="W37" s="56"/>
      <c r="X37" s="56"/>
      <c r="Y37" s="122"/>
      <c r="Z37" s="122"/>
      <c r="AA37" s="97"/>
      <c r="AB37" s="97"/>
    </row>
    <row r="38" spans="1:28">
      <c r="A38" s="118">
        <v>34</v>
      </c>
      <c r="B38" s="119"/>
      <c r="C38" s="56"/>
      <c r="D38" s="56"/>
      <c r="E38" s="56"/>
      <c r="F38" s="120"/>
      <c r="G38" s="120"/>
      <c r="H38" s="120"/>
      <c r="I38" s="120"/>
      <c r="J38" s="56"/>
      <c r="K38" s="56"/>
      <c r="L38" s="56"/>
      <c r="M38" s="56"/>
      <c r="N38" s="56"/>
      <c r="O38" s="56"/>
      <c r="P38" s="56"/>
      <c r="Q38" s="56"/>
      <c r="R38" s="56"/>
      <c r="S38" s="56"/>
      <c r="T38" s="56"/>
      <c r="U38" s="56"/>
      <c r="V38" s="56"/>
      <c r="W38" s="56"/>
      <c r="X38" s="56"/>
      <c r="Y38" s="122"/>
      <c r="Z38" s="122"/>
      <c r="AA38" s="97"/>
      <c r="AB38" s="97"/>
    </row>
    <row r="39" spans="1:28">
      <c r="A39" s="118">
        <v>35</v>
      </c>
      <c r="B39" s="119"/>
      <c r="C39" s="56"/>
      <c r="D39" s="56"/>
      <c r="E39" s="56"/>
      <c r="F39" s="120"/>
      <c r="G39" s="120"/>
      <c r="H39" s="120"/>
      <c r="I39" s="120"/>
      <c r="J39" s="56"/>
      <c r="K39" s="56"/>
      <c r="L39" s="56"/>
      <c r="M39" s="56"/>
      <c r="N39" s="56"/>
      <c r="O39" s="56"/>
      <c r="P39" s="56"/>
      <c r="Q39" s="56"/>
      <c r="R39" s="56"/>
      <c r="S39" s="56"/>
      <c r="T39" s="56"/>
      <c r="U39" s="56"/>
      <c r="V39" s="56"/>
      <c r="W39" s="56"/>
      <c r="X39" s="56"/>
      <c r="Y39" s="122"/>
      <c r="Z39" s="122"/>
      <c r="AA39" s="97"/>
      <c r="AB39" s="97"/>
    </row>
    <row r="40" spans="1:28">
      <c r="A40" s="118">
        <v>36</v>
      </c>
      <c r="B40" s="119"/>
      <c r="C40" s="56"/>
      <c r="D40" s="56"/>
      <c r="E40" s="56"/>
      <c r="F40" s="120"/>
      <c r="G40" s="120"/>
      <c r="H40" s="120"/>
      <c r="I40" s="120"/>
      <c r="J40" s="56"/>
      <c r="K40" s="56"/>
      <c r="L40" s="56"/>
      <c r="M40" s="56"/>
      <c r="N40" s="56"/>
      <c r="O40" s="56"/>
      <c r="P40" s="56"/>
      <c r="Q40" s="56"/>
      <c r="R40" s="56"/>
      <c r="S40" s="56"/>
      <c r="T40" s="56"/>
      <c r="U40" s="56"/>
      <c r="V40" s="56"/>
      <c r="W40" s="56"/>
      <c r="X40" s="56"/>
      <c r="Y40" s="122"/>
      <c r="Z40" s="122"/>
      <c r="AA40" s="97"/>
      <c r="AB40" s="97"/>
    </row>
    <row r="41" spans="1:28">
      <c r="A41" s="118">
        <v>37</v>
      </c>
      <c r="B41" s="119"/>
      <c r="C41" s="56"/>
      <c r="D41" s="56"/>
      <c r="E41" s="56"/>
      <c r="F41" s="120"/>
      <c r="G41" s="120"/>
      <c r="H41" s="120"/>
      <c r="I41" s="120"/>
      <c r="J41" s="56"/>
      <c r="K41" s="56"/>
      <c r="L41" s="56"/>
      <c r="M41" s="56"/>
      <c r="N41" s="56"/>
      <c r="O41" s="56"/>
      <c r="P41" s="56"/>
      <c r="Q41" s="56"/>
      <c r="R41" s="56"/>
      <c r="S41" s="56"/>
      <c r="T41" s="56"/>
      <c r="U41" s="56"/>
      <c r="V41" s="56"/>
      <c r="W41" s="56"/>
      <c r="X41" s="56"/>
      <c r="Y41" s="122"/>
      <c r="Z41" s="122"/>
      <c r="AA41" s="97"/>
      <c r="AB41" s="97"/>
    </row>
    <row r="42" spans="1:28">
      <c r="A42" s="118">
        <v>38</v>
      </c>
      <c r="B42" s="119"/>
      <c r="C42" s="56"/>
      <c r="D42" s="56"/>
      <c r="E42" s="56"/>
      <c r="F42" s="120"/>
      <c r="G42" s="120"/>
      <c r="H42" s="120"/>
      <c r="I42" s="120"/>
      <c r="J42" s="56"/>
      <c r="K42" s="56"/>
      <c r="L42" s="56"/>
      <c r="M42" s="56"/>
      <c r="N42" s="56"/>
      <c r="O42" s="56"/>
      <c r="P42" s="56"/>
      <c r="Q42" s="56"/>
      <c r="R42" s="56"/>
      <c r="S42" s="56"/>
      <c r="T42" s="56"/>
      <c r="U42" s="56"/>
      <c r="V42" s="56"/>
      <c r="W42" s="56"/>
      <c r="X42" s="56"/>
      <c r="Y42" s="122"/>
      <c r="Z42" s="122"/>
      <c r="AA42" s="97"/>
      <c r="AB42" s="97"/>
    </row>
    <row r="43" spans="1:28">
      <c r="A43" s="118">
        <v>39</v>
      </c>
      <c r="B43" s="119"/>
      <c r="C43" s="56"/>
      <c r="D43" s="56"/>
      <c r="E43" s="56"/>
      <c r="F43" s="120"/>
      <c r="G43" s="120"/>
      <c r="H43" s="120"/>
      <c r="I43" s="120"/>
      <c r="J43" s="56"/>
      <c r="K43" s="56"/>
      <c r="L43" s="56"/>
      <c r="M43" s="56"/>
      <c r="N43" s="56"/>
      <c r="O43" s="56"/>
      <c r="P43" s="56"/>
      <c r="Q43" s="56"/>
      <c r="R43" s="56"/>
      <c r="S43" s="56"/>
      <c r="T43" s="56"/>
      <c r="U43" s="56"/>
      <c r="V43" s="56"/>
      <c r="W43" s="56"/>
      <c r="X43" s="56"/>
      <c r="Y43" s="122"/>
      <c r="Z43" s="122"/>
      <c r="AA43" s="97"/>
      <c r="AB43" s="97"/>
    </row>
    <row r="44" spans="1:28">
      <c r="A44" s="118">
        <v>40</v>
      </c>
      <c r="B44" s="119"/>
      <c r="C44" s="56"/>
      <c r="D44" s="56"/>
      <c r="E44" s="56"/>
      <c r="F44" s="120"/>
      <c r="G44" s="120"/>
      <c r="H44" s="120"/>
      <c r="I44" s="120"/>
      <c r="J44" s="56"/>
      <c r="K44" s="56"/>
      <c r="L44" s="56"/>
      <c r="M44" s="56"/>
      <c r="N44" s="56"/>
      <c r="O44" s="56"/>
      <c r="P44" s="56"/>
      <c r="Q44" s="56"/>
      <c r="R44" s="56"/>
      <c r="S44" s="56"/>
      <c r="T44" s="56"/>
      <c r="U44" s="56"/>
      <c r="V44" s="56"/>
      <c r="W44" s="56"/>
      <c r="X44" s="56"/>
      <c r="Y44" s="122"/>
      <c r="Z44" s="122"/>
      <c r="AA44" s="97"/>
      <c r="AB44" s="97"/>
    </row>
    <row r="45" spans="1:28">
      <c r="A45" s="118">
        <v>41</v>
      </c>
      <c r="B45" s="119"/>
      <c r="C45" s="56"/>
      <c r="D45" s="56"/>
      <c r="E45" s="56"/>
      <c r="F45" s="120"/>
      <c r="G45" s="120"/>
      <c r="H45" s="120"/>
      <c r="I45" s="120"/>
      <c r="J45" s="56"/>
      <c r="K45" s="56"/>
      <c r="L45" s="56"/>
      <c r="M45" s="56"/>
      <c r="N45" s="56"/>
      <c r="O45" s="56"/>
      <c r="P45" s="56"/>
      <c r="Q45" s="56"/>
      <c r="R45" s="56"/>
      <c r="S45" s="56"/>
      <c r="T45" s="56"/>
      <c r="U45" s="56"/>
      <c r="V45" s="56"/>
      <c r="W45" s="56"/>
      <c r="X45" s="56"/>
      <c r="Y45" s="122"/>
      <c r="Z45" s="122"/>
      <c r="AA45" s="97"/>
      <c r="AB45" s="97"/>
    </row>
    <row r="46" spans="1:28">
      <c r="A46" s="118">
        <v>42</v>
      </c>
      <c r="B46" s="119"/>
      <c r="C46" s="56"/>
      <c r="D46" s="56"/>
      <c r="E46" s="56"/>
      <c r="F46" s="120"/>
      <c r="G46" s="120"/>
      <c r="H46" s="120"/>
      <c r="I46" s="120"/>
      <c r="J46" s="56"/>
      <c r="K46" s="56"/>
      <c r="L46" s="56"/>
      <c r="M46" s="56"/>
      <c r="N46" s="56"/>
      <c r="O46" s="56"/>
      <c r="P46" s="56"/>
      <c r="Q46" s="56"/>
      <c r="R46" s="56"/>
      <c r="S46" s="56"/>
      <c r="T46" s="56"/>
      <c r="U46" s="56"/>
      <c r="V46" s="56"/>
      <c r="W46" s="56"/>
      <c r="X46" s="56"/>
      <c r="Y46" s="122"/>
      <c r="Z46" s="122"/>
      <c r="AA46" s="97"/>
      <c r="AB46" s="97"/>
    </row>
    <row r="47" spans="1:28">
      <c r="A47" s="118">
        <v>43</v>
      </c>
      <c r="B47" s="119"/>
      <c r="C47" s="56"/>
      <c r="D47" s="56"/>
      <c r="E47" s="56"/>
      <c r="F47" s="120"/>
      <c r="G47" s="120"/>
      <c r="H47" s="120"/>
      <c r="I47" s="120"/>
      <c r="J47" s="56"/>
      <c r="K47" s="56"/>
      <c r="L47" s="56"/>
      <c r="M47" s="56"/>
      <c r="N47" s="56"/>
      <c r="O47" s="56"/>
      <c r="P47" s="56"/>
      <c r="Q47" s="56"/>
      <c r="R47" s="56"/>
      <c r="S47" s="56"/>
      <c r="T47" s="56"/>
      <c r="U47" s="56"/>
      <c r="V47" s="56"/>
      <c r="W47" s="56"/>
      <c r="X47" s="56"/>
      <c r="Y47" s="122"/>
      <c r="Z47" s="122"/>
      <c r="AA47" s="97"/>
      <c r="AB47" s="97"/>
    </row>
    <row r="48" spans="1:28">
      <c r="A48" s="118">
        <v>44</v>
      </c>
      <c r="B48" s="119"/>
      <c r="C48" s="56"/>
      <c r="D48" s="56"/>
      <c r="E48" s="56"/>
      <c r="F48" s="120"/>
      <c r="G48" s="120"/>
      <c r="H48" s="120"/>
      <c r="I48" s="120"/>
      <c r="J48" s="56"/>
      <c r="K48" s="56"/>
      <c r="L48" s="56"/>
      <c r="M48" s="56"/>
      <c r="N48" s="56"/>
      <c r="O48" s="56"/>
      <c r="P48" s="56"/>
      <c r="Q48" s="56"/>
      <c r="R48" s="56"/>
      <c r="S48" s="56"/>
      <c r="T48" s="56"/>
      <c r="U48" s="56"/>
      <c r="V48" s="56"/>
      <c r="W48" s="56"/>
      <c r="X48" s="56"/>
      <c r="Y48" s="122"/>
      <c r="Z48" s="122"/>
      <c r="AA48" s="97"/>
      <c r="AB48" s="97"/>
    </row>
    <row r="49" spans="1:28">
      <c r="A49" s="118">
        <v>45</v>
      </c>
      <c r="B49" s="119"/>
      <c r="C49" s="56"/>
      <c r="D49" s="56"/>
      <c r="E49" s="56"/>
      <c r="F49" s="120"/>
      <c r="G49" s="120"/>
      <c r="H49" s="120"/>
      <c r="I49" s="120"/>
      <c r="J49" s="56"/>
      <c r="K49" s="56"/>
      <c r="L49" s="56"/>
      <c r="M49" s="56"/>
      <c r="N49" s="56"/>
      <c r="O49" s="56"/>
      <c r="P49" s="56"/>
      <c r="Q49" s="56"/>
      <c r="R49" s="56"/>
      <c r="S49" s="56"/>
      <c r="T49" s="56"/>
      <c r="U49" s="56"/>
      <c r="V49" s="56"/>
      <c r="W49" s="56"/>
      <c r="X49" s="56"/>
      <c r="Y49" s="122"/>
      <c r="Z49" s="122"/>
      <c r="AA49" s="97"/>
      <c r="AB49" s="97"/>
    </row>
    <row r="50" spans="1:28">
      <c r="A50" s="118">
        <v>46</v>
      </c>
      <c r="B50" s="119"/>
      <c r="C50" s="56"/>
      <c r="D50" s="56"/>
      <c r="E50" s="56"/>
      <c r="F50" s="120"/>
      <c r="G50" s="120"/>
      <c r="H50" s="120"/>
      <c r="I50" s="120"/>
      <c r="J50" s="56"/>
      <c r="K50" s="56"/>
      <c r="L50" s="56"/>
      <c r="M50" s="56"/>
      <c r="N50" s="56"/>
      <c r="O50" s="56"/>
      <c r="P50" s="56"/>
      <c r="Q50" s="56"/>
      <c r="R50" s="56"/>
      <c r="S50" s="56"/>
      <c r="T50" s="56"/>
      <c r="U50" s="56"/>
      <c r="V50" s="56"/>
      <c r="W50" s="56"/>
      <c r="X50" s="56"/>
      <c r="Y50" s="122"/>
      <c r="Z50" s="122"/>
      <c r="AA50" s="97"/>
      <c r="AB50" s="97"/>
    </row>
    <row r="51" spans="1:28">
      <c r="A51" s="118">
        <v>47</v>
      </c>
      <c r="B51" s="119"/>
      <c r="C51" s="56"/>
      <c r="D51" s="56"/>
      <c r="E51" s="56"/>
      <c r="F51" s="120"/>
      <c r="G51" s="120"/>
      <c r="H51" s="120"/>
      <c r="I51" s="120"/>
      <c r="J51" s="56"/>
      <c r="K51" s="56"/>
      <c r="L51" s="56"/>
      <c r="M51" s="56"/>
      <c r="N51" s="56"/>
      <c r="O51" s="56"/>
      <c r="P51" s="56"/>
      <c r="Q51" s="56"/>
      <c r="R51" s="56"/>
      <c r="S51" s="56"/>
      <c r="T51" s="56"/>
      <c r="U51" s="56"/>
      <c r="V51" s="56"/>
      <c r="W51" s="56"/>
      <c r="X51" s="56"/>
      <c r="Y51" s="122"/>
      <c r="Z51" s="122"/>
      <c r="AA51" s="97"/>
      <c r="AB51" s="97"/>
    </row>
    <row r="52" spans="1:28">
      <c r="A52" s="118">
        <v>48</v>
      </c>
      <c r="B52" s="119"/>
      <c r="C52" s="56"/>
      <c r="D52" s="56"/>
      <c r="E52" s="56"/>
      <c r="F52" s="120"/>
      <c r="G52" s="120"/>
      <c r="H52" s="120"/>
      <c r="I52" s="120"/>
      <c r="J52" s="56"/>
      <c r="K52" s="56"/>
      <c r="L52" s="56"/>
      <c r="M52" s="56"/>
      <c r="N52" s="56"/>
      <c r="O52" s="56"/>
      <c r="P52" s="56"/>
      <c r="Q52" s="56"/>
      <c r="R52" s="56"/>
      <c r="S52" s="56"/>
      <c r="T52" s="56"/>
      <c r="U52" s="56"/>
      <c r="V52" s="56"/>
      <c r="W52" s="56"/>
      <c r="X52" s="56"/>
      <c r="Y52" s="122"/>
      <c r="Z52" s="122"/>
      <c r="AA52" s="97"/>
      <c r="AB52" s="97"/>
    </row>
    <row r="53" spans="1:28">
      <c r="A53" s="118">
        <v>49</v>
      </c>
      <c r="B53" s="119"/>
      <c r="C53" s="56"/>
      <c r="D53" s="56"/>
      <c r="E53" s="56"/>
      <c r="F53" s="120"/>
      <c r="G53" s="120"/>
      <c r="H53" s="120"/>
      <c r="I53" s="120"/>
      <c r="J53" s="56"/>
      <c r="K53" s="56"/>
      <c r="L53" s="56"/>
      <c r="M53" s="56"/>
      <c r="N53" s="56"/>
      <c r="O53" s="56"/>
      <c r="P53" s="56"/>
      <c r="Q53" s="56"/>
      <c r="R53" s="56"/>
      <c r="S53" s="56"/>
      <c r="T53" s="56"/>
      <c r="U53" s="56"/>
      <c r="V53" s="56"/>
      <c r="W53" s="56"/>
      <c r="X53" s="56"/>
      <c r="Y53" s="122"/>
      <c r="Z53" s="122"/>
      <c r="AA53" s="97"/>
      <c r="AB53" s="97"/>
    </row>
    <row r="54" spans="1:28">
      <c r="A54" s="118">
        <v>50</v>
      </c>
      <c r="B54" s="119"/>
      <c r="C54" s="56"/>
      <c r="D54" s="56"/>
      <c r="E54" s="56"/>
      <c r="F54" s="120"/>
      <c r="G54" s="120"/>
      <c r="H54" s="120"/>
      <c r="I54" s="120"/>
      <c r="J54" s="56"/>
      <c r="K54" s="56"/>
      <c r="L54" s="56"/>
      <c r="M54" s="56"/>
      <c r="N54" s="56"/>
      <c r="O54" s="56"/>
      <c r="P54" s="56"/>
      <c r="Q54" s="56"/>
      <c r="R54" s="56"/>
      <c r="S54" s="56"/>
      <c r="T54" s="56"/>
      <c r="U54" s="56"/>
      <c r="V54" s="56"/>
      <c r="W54" s="56"/>
      <c r="X54" s="56"/>
      <c r="Y54" s="122"/>
      <c r="Z54" s="122"/>
      <c r="AA54" s="97"/>
      <c r="AB54" s="97"/>
    </row>
    <row r="55" spans="1:28">
      <c r="A55" s="118">
        <v>51</v>
      </c>
      <c r="B55" s="119"/>
      <c r="C55" s="56"/>
      <c r="D55" s="56"/>
      <c r="E55" s="56"/>
      <c r="F55" s="120"/>
      <c r="G55" s="120"/>
      <c r="H55" s="120"/>
      <c r="I55" s="120"/>
      <c r="J55" s="56"/>
      <c r="K55" s="56"/>
      <c r="L55" s="56"/>
      <c r="M55" s="56"/>
      <c r="N55" s="56"/>
      <c r="O55" s="56"/>
      <c r="P55" s="56"/>
      <c r="Q55" s="56"/>
      <c r="R55" s="56"/>
      <c r="S55" s="56"/>
      <c r="T55" s="56"/>
      <c r="U55" s="56"/>
      <c r="V55" s="56"/>
      <c r="W55" s="56"/>
      <c r="X55" s="56"/>
      <c r="Y55" s="122"/>
      <c r="Z55" s="122"/>
      <c r="AA55" s="97"/>
      <c r="AB55" s="97"/>
    </row>
    <row r="56" spans="1:28">
      <c r="A56" s="118">
        <v>52</v>
      </c>
      <c r="B56" s="119"/>
      <c r="C56" s="56"/>
      <c r="D56" s="56"/>
      <c r="E56" s="56"/>
      <c r="F56" s="120"/>
      <c r="G56" s="120"/>
      <c r="H56" s="120"/>
      <c r="I56" s="120"/>
      <c r="J56" s="56"/>
      <c r="K56" s="56"/>
      <c r="L56" s="56"/>
      <c r="M56" s="56"/>
      <c r="N56" s="56"/>
      <c r="O56" s="56"/>
      <c r="P56" s="56"/>
      <c r="Q56" s="56"/>
      <c r="R56" s="56"/>
      <c r="S56" s="56"/>
      <c r="T56" s="56"/>
      <c r="U56" s="56"/>
      <c r="V56" s="56"/>
      <c r="W56" s="56"/>
      <c r="X56" s="56"/>
      <c r="Y56" s="122"/>
      <c r="Z56" s="122"/>
      <c r="AA56" s="97"/>
      <c r="AB56" s="97"/>
    </row>
    <row r="57" spans="1:28">
      <c r="A57" s="118">
        <v>53</v>
      </c>
      <c r="B57" s="119"/>
      <c r="C57" s="56"/>
      <c r="D57" s="56"/>
      <c r="E57" s="56"/>
      <c r="F57" s="120"/>
      <c r="G57" s="120"/>
      <c r="H57" s="120"/>
      <c r="I57" s="120"/>
      <c r="J57" s="56"/>
      <c r="K57" s="56"/>
      <c r="L57" s="56"/>
      <c r="M57" s="56"/>
      <c r="N57" s="56"/>
      <c r="O57" s="56"/>
      <c r="P57" s="56"/>
      <c r="Q57" s="56"/>
      <c r="R57" s="56"/>
      <c r="S57" s="56"/>
      <c r="T57" s="56"/>
      <c r="U57" s="56"/>
      <c r="V57" s="56"/>
      <c r="W57" s="56"/>
      <c r="X57" s="56"/>
      <c r="Y57" s="122"/>
      <c r="Z57" s="122"/>
      <c r="AA57" s="97"/>
      <c r="AB57" s="97"/>
    </row>
    <row r="58" spans="1:28">
      <c r="A58" s="118">
        <v>54</v>
      </c>
      <c r="B58" s="119"/>
      <c r="C58" s="56"/>
      <c r="D58" s="56"/>
      <c r="E58" s="56"/>
      <c r="F58" s="120"/>
      <c r="G58" s="120"/>
      <c r="H58" s="120"/>
      <c r="I58" s="120"/>
      <c r="J58" s="56"/>
      <c r="K58" s="56"/>
      <c r="L58" s="56"/>
      <c r="M58" s="56"/>
      <c r="N58" s="56"/>
      <c r="O58" s="56"/>
      <c r="P58" s="56"/>
      <c r="Q58" s="56"/>
      <c r="R58" s="56"/>
      <c r="S58" s="56"/>
      <c r="T58" s="56"/>
      <c r="U58" s="56"/>
      <c r="V58" s="56"/>
      <c r="W58" s="56"/>
      <c r="X58" s="56"/>
      <c r="Y58" s="122"/>
      <c r="Z58" s="122"/>
      <c r="AA58" s="97"/>
      <c r="AB58" s="97"/>
    </row>
    <row r="59" spans="1:28">
      <c r="A59" s="118">
        <v>55</v>
      </c>
      <c r="B59" s="119"/>
      <c r="C59" s="56"/>
      <c r="D59" s="56"/>
      <c r="E59" s="56"/>
      <c r="F59" s="120"/>
      <c r="G59" s="120"/>
      <c r="H59" s="120"/>
      <c r="I59" s="120"/>
      <c r="J59" s="56"/>
      <c r="K59" s="56"/>
      <c r="L59" s="56"/>
      <c r="M59" s="56"/>
      <c r="N59" s="56"/>
      <c r="O59" s="56"/>
      <c r="P59" s="56"/>
      <c r="Q59" s="56"/>
      <c r="R59" s="56"/>
      <c r="S59" s="56"/>
      <c r="T59" s="56"/>
      <c r="U59" s="56"/>
      <c r="V59" s="56"/>
      <c r="W59" s="56"/>
      <c r="X59" s="56"/>
      <c r="Y59" s="122"/>
      <c r="Z59" s="122"/>
      <c r="AA59" s="97"/>
      <c r="AB59" s="97"/>
    </row>
    <row r="60" spans="1:28">
      <c r="A60" s="118">
        <v>56</v>
      </c>
      <c r="B60" s="119"/>
      <c r="C60" s="56"/>
      <c r="D60" s="56"/>
      <c r="E60" s="56"/>
      <c r="F60" s="120"/>
      <c r="G60" s="120"/>
      <c r="H60" s="120"/>
      <c r="I60" s="120"/>
      <c r="J60" s="56"/>
      <c r="K60" s="56"/>
      <c r="L60" s="56"/>
      <c r="M60" s="56"/>
      <c r="N60" s="56"/>
      <c r="O60" s="56"/>
      <c r="P60" s="56"/>
      <c r="Q60" s="56"/>
      <c r="R60" s="56"/>
      <c r="S60" s="56"/>
      <c r="T60" s="56"/>
      <c r="U60" s="56"/>
      <c r="V60" s="56"/>
      <c r="W60" s="56"/>
      <c r="X60" s="56"/>
      <c r="Y60" s="122"/>
      <c r="Z60" s="122"/>
      <c r="AA60" s="97"/>
      <c r="AB60" s="97"/>
    </row>
    <row r="61" spans="1:28">
      <c r="A61" s="118">
        <v>57</v>
      </c>
      <c r="B61" s="119"/>
      <c r="C61" s="56"/>
      <c r="D61" s="56"/>
      <c r="E61" s="56"/>
      <c r="F61" s="120"/>
      <c r="G61" s="120"/>
      <c r="H61" s="120"/>
      <c r="I61" s="120"/>
      <c r="J61" s="56"/>
      <c r="K61" s="56"/>
      <c r="L61" s="56"/>
      <c r="M61" s="56"/>
      <c r="N61" s="56"/>
      <c r="O61" s="56"/>
      <c r="P61" s="56"/>
      <c r="Q61" s="56"/>
      <c r="R61" s="56"/>
      <c r="S61" s="56"/>
      <c r="T61" s="56"/>
      <c r="U61" s="56"/>
      <c r="V61" s="56"/>
      <c r="W61" s="56"/>
      <c r="X61" s="56"/>
      <c r="Y61" s="122"/>
      <c r="Z61" s="122"/>
      <c r="AA61" s="97"/>
      <c r="AB61" s="97"/>
    </row>
    <row r="62" spans="1:28">
      <c r="A62" s="118">
        <v>58</v>
      </c>
      <c r="B62" s="119"/>
      <c r="C62" s="56"/>
      <c r="D62" s="56"/>
      <c r="E62" s="56"/>
      <c r="F62" s="120"/>
      <c r="G62" s="120"/>
      <c r="H62" s="120"/>
      <c r="I62" s="120"/>
      <c r="J62" s="56"/>
      <c r="K62" s="56"/>
      <c r="L62" s="56"/>
      <c r="M62" s="56"/>
      <c r="N62" s="56"/>
      <c r="O62" s="56"/>
      <c r="P62" s="56"/>
      <c r="Q62" s="56"/>
      <c r="R62" s="56"/>
      <c r="S62" s="56"/>
      <c r="T62" s="56"/>
      <c r="U62" s="56"/>
      <c r="V62" s="56"/>
      <c r="W62" s="56"/>
      <c r="X62" s="56"/>
      <c r="Y62" s="122"/>
      <c r="Z62" s="122"/>
      <c r="AA62" s="97"/>
      <c r="AB62" s="97"/>
    </row>
    <row r="63" spans="1:28">
      <c r="A63" s="118">
        <v>59</v>
      </c>
      <c r="B63" s="119"/>
      <c r="C63" s="56"/>
      <c r="D63" s="56"/>
      <c r="E63" s="56"/>
      <c r="F63" s="120"/>
      <c r="G63" s="120"/>
      <c r="H63" s="120"/>
      <c r="I63" s="120"/>
      <c r="J63" s="56"/>
      <c r="K63" s="56"/>
      <c r="L63" s="56"/>
      <c r="M63" s="56"/>
      <c r="N63" s="56"/>
      <c r="O63" s="56"/>
      <c r="P63" s="56"/>
      <c r="Q63" s="56"/>
      <c r="R63" s="56"/>
      <c r="S63" s="56"/>
      <c r="T63" s="56"/>
      <c r="U63" s="56"/>
      <c r="V63" s="56"/>
      <c r="W63" s="56"/>
      <c r="X63" s="56"/>
      <c r="Y63" s="122"/>
      <c r="Z63" s="122"/>
      <c r="AA63" s="97"/>
      <c r="AB63" s="97"/>
    </row>
    <row r="64" spans="1:28">
      <c r="A64" s="118">
        <v>60</v>
      </c>
      <c r="B64" s="119"/>
      <c r="C64" s="56"/>
      <c r="D64" s="56"/>
      <c r="E64" s="56"/>
      <c r="F64" s="120"/>
      <c r="G64" s="120"/>
      <c r="H64" s="120"/>
      <c r="I64" s="120"/>
      <c r="J64" s="56"/>
      <c r="K64" s="56"/>
      <c r="L64" s="56"/>
      <c r="M64" s="56"/>
      <c r="N64" s="56"/>
      <c r="O64" s="56"/>
      <c r="P64" s="56"/>
      <c r="Q64" s="56"/>
      <c r="R64" s="56"/>
      <c r="S64" s="56"/>
      <c r="T64" s="56"/>
      <c r="U64" s="56"/>
      <c r="V64" s="56"/>
      <c r="W64" s="56"/>
      <c r="X64" s="56"/>
      <c r="Y64" s="122"/>
      <c r="Z64" s="122"/>
      <c r="AA64" s="97"/>
      <c r="AB64" s="97"/>
    </row>
    <row r="65" spans="1:28">
      <c r="A65" s="118">
        <v>61</v>
      </c>
      <c r="B65" s="119"/>
      <c r="C65" s="56"/>
      <c r="D65" s="56"/>
      <c r="E65" s="56"/>
      <c r="F65" s="120"/>
      <c r="G65" s="120"/>
      <c r="H65" s="120"/>
      <c r="I65" s="120"/>
      <c r="J65" s="56"/>
      <c r="K65" s="56"/>
      <c r="L65" s="56"/>
      <c r="M65" s="56"/>
      <c r="N65" s="56"/>
      <c r="O65" s="56"/>
      <c r="P65" s="56"/>
      <c r="Q65" s="56"/>
      <c r="R65" s="56"/>
      <c r="S65" s="56"/>
      <c r="T65" s="56"/>
      <c r="U65" s="56"/>
      <c r="V65" s="56"/>
      <c r="W65" s="56"/>
      <c r="X65" s="56"/>
      <c r="Y65" s="122"/>
      <c r="Z65" s="122"/>
      <c r="AA65" s="97"/>
      <c r="AB65" s="97"/>
    </row>
    <row r="66" spans="1:28">
      <c r="A66" s="118">
        <v>62</v>
      </c>
      <c r="B66" s="119"/>
      <c r="C66" s="56"/>
      <c r="D66" s="56"/>
      <c r="E66" s="56"/>
      <c r="F66" s="120"/>
      <c r="G66" s="120"/>
      <c r="H66" s="120"/>
      <c r="I66" s="120"/>
      <c r="J66" s="56"/>
      <c r="K66" s="56"/>
      <c r="L66" s="56"/>
      <c r="M66" s="56"/>
      <c r="N66" s="56"/>
      <c r="O66" s="56"/>
      <c r="P66" s="56"/>
      <c r="Q66" s="56"/>
      <c r="R66" s="56"/>
      <c r="S66" s="56"/>
      <c r="T66" s="56"/>
      <c r="U66" s="56"/>
      <c r="V66" s="56"/>
      <c r="W66" s="56"/>
      <c r="X66" s="56"/>
      <c r="Y66" s="122"/>
      <c r="Z66" s="122"/>
      <c r="AA66" s="97"/>
      <c r="AB66" s="97"/>
    </row>
    <row r="67" spans="1:28">
      <c r="A67" s="118">
        <v>63</v>
      </c>
      <c r="B67" s="119"/>
      <c r="C67" s="56"/>
      <c r="D67" s="56"/>
      <c r="E67" s="56"/>
      <c r="F67" s="120"/>
      <c r="G67" s="120"/>
      <c r="H67" s="120"/>
      <c r="I67" s="120"/>
      <c r="J67" s="56"/>
      <c r="K67" s="56"/>
      <c r="L67" s="56"/>
      <c r="M67" s="56"/>
      <c r="N67" s="56"/>
      <c r="O67" s="56"/>
      <c r="P67" s="56"/>
      <c r="Q67" s="56"/>
      <c r="R67" s="56"/>
      <c r="S67" s="56"/>
      <c r="T67" s="56"/>
      <c r="U67" s="56"/>
      <c r="V67" s="56"/>
      <c r="W67" s="56"/>
      <c r="X67" s="56"/>
      <c r="Y67" s="122"/>
      <c r="Z67" s="122"/>
      <c r="AA67" s="97"/>
      <c r="AB67" s="97"/>
    </row>
    <row r="68" spans="1:28">
      <c r="A68" s="118">
        <v>64</v>
      </c>
      <c r="B68" s="119"/>
      <c r="C68" s="56"/>
      <c r="D68" s="56"/>
      <c r="E68" s="56"/>
      <c r="F68" s="120"/>
      <c r="G68" s="120"/>
      <c r="H68" s="120"/>
      <c r="I68" s="120"/>
      <c r="J68" s="56"/>
      <c r="K68" s="56"/>
      <c r="L68" s="56"/>
      <c r="M68" s="56"/>
      <c r="N68" s="56"/>
      <c r="O68" s="56"/>
      <c r="P68" s="56"/>
      <c r="Q68" s="56"/>
      <c r="R68" s="56"/>
      <c r="S68" s="56"/>
      <c r="T68" s="56"/>
      <c r="U68" s="56"/>
      <c r="V68" s="56"/>
      <c r="W68" s="56"/>
      <c r="X68" s="56"/>
      <c r="Y68" s="122"/>
      <c r="Z68" s="122"/>
      <c r="AA68" s="97"/>
      <c r="AB68" s="97"/>
    </row>
    <row r="69" spans="1:28">
      <c r="A69" s="118">
        <v>65</v>
      </c>
      <c r="B69" s="119"/>
      <c r="C69" s="56"/>
      <c r="D69" s="56"/>
      <c r="E69" s="56"/>
      <c r="F69" s="120"/>
      <c r="G69" s="120"/>
      <c r="H69" s="120"/>
      <c r="I69" s="120"/>
      <c r="J69" s="56"/>
      <c r="K69" s="56"/>
      <c r="L69" s="56"/>
      <c r="M69" s="56"/>
      <c r="N69" s="56"/>
      <c r="O69" s="56"/>
      <c r="P69" s="56"/>
      <c r="Q69" s="56"/>
      <c r="R69" s="56"/>
      <c r="S69" s="56"/>
      <c r="T69" s="56"/>
      <c r="U69" s="56"/>
      <c r="V69" s="56"/>
      <c r="W69" s="56"/>
      <c r="X69" s="56"/>
      <c r="Y69" s="122"/>
      <c r="Z69" s="122"/>
      <c r="AA69" s="97"/>
      <c r="AB69" s="97"/>
    </row>
    <row r="70" spans="1:28">
      <c r="A70" s="118">
        <v>66</v>
      </c>
      <c r="B70" s="119"/>
      <c r="C70" s="56"/>
      <c r="D70" s="56"/>
      <c r="E70" s="56"/>
      <c r="F70" s="120"/>
      <c r="G70" s="120"/>
      <c r="H70" s="120"/>
      <c r="I70" s="120"/>
      <c r="J70" s="56"/>
      <c r="K70" s="56"/>
      <c r="L70" s="56"/>
      <c r="M70" s="56"/>
      <c r="N70" s="56"/>
      <c r="O70" s="56"/>
      <c r="P70" s="56"/>
      <c r="Q70" s="56"/>
      <c r="R70" s="56"/>
      <c r="S70" s="56"/>
      <c r="T70" s="56"/>
      <c r="U70" s="56"/>
      <c r="V70" s="56"/>
      <c r="W70" s="56"/>
      <c r="X70" s="56"/>
      <c r="Y70" s="122"/>
      <c r="Z70" s="122"/>
      <c r="AA70" s="97"/>
      <c r="AB70" s="97"/>
    </row>
    <row r="71" spans="1:28">
      <c r="A71" s="118">
        <v>67</v>
      </c>
      <c r="B71" s="119"/>
      <c r="C71" s="56"/>
      <c r="D71" s="56"/>
      <c r="E71" s="56"/>
      <c r="F71" s="120"/>
      <c r="G71" s="120"/>
      <c r="H71" s="120"/>
      <c r="I71" s="120"/>
      <c r="J71" s="56"/>
      <c r="K71" s="56"/>
      <c r="L71" s="56"/>
      <c r="M71" s="56"/>
      <c r="N71" s="56"/>
      <c r="O71" s="56"/>
      <c r="P71" s="56"/>
      <c r="Q71" s="56"/>
      <c r="R71" s="56"/>
      <c r="S71" s="56"/>
      <c r="T71" s="56"/>
      <c r="U71" s="56"/>
      <c r="V71" s="56"/>
      <c r="W71" s="56"/>
      <c r="X71" s="56"/>
      <c r="Y71" s="122"/>
      <c r="Z71" s="122"/>
      <c r="AA71" s="97"/>
      <c r="AB71" s="97"/>
    </row>
    <row r="72" spans="1:28">
      <c r="A72" s="118">
        <v>68</v>
      </c>
      <c r="B72" s="119"/>
      <c r="C72" s="56"/>
      <c r="D72" s="56"/>
      <c r="E72" s="56"/>
      <c r="F72" s="120"/>
      <c r="G72" s="120"/>
      <c r="H72" s="120"/>
      <c r="I72" s="120"/>
      <c r="J72" s="56"/>
      <c r="K72" s="56"/>
      <c r="L72" s="56"/>
      <c r="M72" s="56"/>
      <c r="N72" s="56"/>
      <c r="O72" s="56"/>
      <c r="P72" s="56"/>
      <c r="Q72" s="56"/>
      <c r="R72" s="56"/>
      <c r="S72" s="56"/>
      <c r="T72" s="56"/>
      <c r="U72" s="56"/>
      <c r="V72" s="56"/>
      <c r="W72" s="56"/>
      <c r="X72" s="56"/>
      <c r="Y72" s="122"/>
      <c r="Z72" s="122"/>
      <c r="AA72" s="97"/>
      <c r="AB72" s="97"/>
    </row>
    <row r="73" spans="1:28">
      <c r="A73" s="118">
        <v>69</v>
      </c>
      <c r="B73" s="119"/>
      <c r="C73" s="56"/>
      <c r="D73" s="56"/>
      <c r="E73" s="56"/>
      <c r="F73" s="120"/>
      <c r="G73" s="120"/>
      <c r="H73" s="120"/>
      <c r="I73" s="120"/>
      <c r="J73" s="56"/>
      <c r="K73" s="56"/>
      <c r="L73" s="56"/>
      <c r="M73" s="56"/>
      <c r="N73" s="56"/>
      <c r="O73" s="56"/>
      <c r="P73" s="56"/>
      <c r="Q73" s="56"/>
      <c r="R73" s="56"/>
      <c r="S73" s="56"/>
      <c r="T73" s="56"/>
      <c r="U73" s="56"/>
      <c r="V73" s="56"/>
      <c r="W73" s="56"/>
      <c r="X73" s="56"/>
      <c r="Y73" s="122"/>
      <c r="Z73" s="122"/>
      <c r="AA73" s="97"/>
      <c r="AB73" s="97"/>
    </row>
    <row r="74" spans="1:28">
      <c r="A74" s="118">
        <v>70</v>
      </c>
      <c r="B74" s="119"/>
      <c r="C74" s="56"/>
      <c r="D74" s="56"/>
      <c r="E74" s="56"/>
      <c r="F74" s="120"/>
      <c r="G74" s="120"/>
      <c r="H74" s="120"/>
      <c r="I74" s="120"/>
      <c r="J74" s="56"/>
      <c r="K74" s="56"/>
      <c r="L74" s="56"/>
      <c r="M74" s="56"/>
      <c r="N74" s="56"/>
      <c r="O74" s="56"/>
      <c r="P74" s="56"/>
      <c r="Q74" s="56"/>
      <c r="R74" s="56"/>
      <c r="S74" s="56"/>
      <c r="T74" s="56"/>
      <c r="U74" s="56"/>
      <c r="V74" s="56"/>
      <c r="W74" s="56"/>
      <c r="X74" s="56"/>
      <c r="Y74" s="122"/>
      <c r="Z74" s="122"/>
      <c r="AA74" s="97"/>
      <c r="AB74" s="97"/>
    </row>
    <row r="75" spans="1:28">
      <c r="A75" s="118">
        <v>71</v>
      </c>
      <c r="B75" s="119"/>
      <c r="C75" s="56"/>
      <c r="D75" s="56"/>
      <c r="E75" s="56"/>
      <c r="F75" s="120"/>
      <c r="G75" s="120"/>
      <c r="H75" s="120"/>
      <c r="I75" s="120"/>
      <c r="J75" s="56"/>
      <c r="K75" s="56"/>
      <c r="L75" s="56"/>
      <c r="M75" s="56"/>
      <c r="N75" s="56"/>
      <c r="O75" s="56"/>
      <c r="P75" s="56"/>
      <c r="Q75" s="56"/>
      <c r="R75" s="56"/>
      <c r="S75" s="56"/>
      <c r="T75" s="56"/>
      <c r="U75" s="56"/>
      <c r="V75" s="56"/>
      <c r="W75" s="56"/>
      <c r="X75" s="56"/>
      <c r="Y75" s="122"/>
      <c r="Z75" s="122"/>
      <c r="AA75" s="97"/>
      <c r="AB75" s="97"/>
    </row>
    <row r="76" spans="1:28">
      <c r="A76" s="118">
        <v>72</v>
      </c>
      <c r="B76" s="119"/>
      <c r="C76" s="56"/>
      <c r="D76" s="56"/>
      <c r="E76" s="56"/>
      <c r="F76" s="120"/>
      <c r="G76" s="120"/>
      <c r="H76" s="120"/>
      <c r="I76" s="120"/>
      <c r="J76" s="56"/>
      <c r="K76" s="56"/>
      <c r="L76" s="56"/>
      <c r="M76" s="56"/>
      <c r="N76" s="56"/>
      <c r="O76" s="56"/>
      <c r="P76" s="56"/>
      <c r="Q76" s="56"/>
      <c r="R76" s="56"/>
      <c r="S76" s="56"/>
      <c r="T76" s="56"/>
      <c r="U76" s="56"/>
      <c r="V76" s="56"/>
      <c r="W76" s="56"/>
      <c r="X76" s="56"/>
      <c r="Y76" s="122"/>
      <c r="Z76" s="122"/>
      <c r="AA76" s="97"/>
      <c r="AB76" s="97"/>
    </row>
    <row r="77" spans="1:28">
      <c r="A77" s="118">
        <v>73</v>
      </c>
      <c r="B77" s="119"/>
      <c r="C77" s="56"/>
      <c r="D77" s="56"/>
      <c r="E77" s="56"/>
      <c r="F77" s="120"/>
      <c r="G77" s="120"/>
      <c r="H77" s="120"/>
      <c r="I77" s="120"/>
      <c r="J77" s="56"/>
      <c r="K77" s="56"/>
      <c r="L77" s="56"/>
      <c r="M77" s="56"/>
      <c r="N77" s="56"/>
      <c r="O77" s="56"/>
      <c r="P77" s="56"/>
      <c r="Q77" s="56"/>
      <c r="R77" s="56"/>
      <c r="S77" s="56"/>
      <c r="T77" s="56"/>
      <c r="U77" s="56"/>
      <c r="V77" s="56"/>
      <c r="W77" s="56"/>
      <c r="X77" s="56"/>
      <c r="Y77" s="122"/>
      <c r="Z77" s="122"/>
      <c r="AA77" s="97"/>
      <c r="AB77" s="97"/>
    </row>
    <row r="78" spans="1:28">
      <c r="A78" s="118">
        <v>74</v>
      </c>
      <c r="B78" s="119"/>
      <c r="C78" s="56"/>
      <c r="D78" s="56"/>
      <c r="E78" s="56"/>
      <c r="F78" s="120"/>
      <c r="G78" s="120"/>
      <c r="H78" s="120"/>
      <c r="I78" s="120"/>
      <c r="J78" s="56"/>
      <c r="K78" s="56"/>
      <c r="L78" s="56"/>
      <c r="M78" s="56"/>
      <c r="N78" s="56"/>
      <c r="O78" s="56"/>
      <c r="P78" s="56"/>
      <c r="Q78" s="56"/>
      <c r="R78" s="56"/>
      <c r="S78" s="56"/>
      <c r="T78" s="56"/>
      <c r="U78" s="56"/>
      <c r="V78" s="56"/>
      <c r="W78" s="56"/>
      <c r="X78" s="56"/>
      <c r="Y78" s="122"/>
      <c r="Z78" s="122"/>
      <c r="AA78" s="97"/>
      <c r="AB78" s="97"/>
    </row>
    <row r="79" spans="1:28">
      <c r="A79" s="118">
        <v>75</v>
      </c>
      <c r="B79" s="119"/>
      <c r="C79" s="56"/>
      <c r="D79" s="56"/>
      <c r="E79" s="56"/>
      <c r="F79" s="120"/>
      <c r="G79" s="120"/>
      <c r="H79" s="120"/>
      <c r="I79" s="120"/>
      <c r="J79" s="56"/>
      <c r="K79" s="56"/>
      <c r="L79" s="56"/>
      <c r="M79" s="56"/>
      <c r="N79" s="56"/>
      <c r="O79" s="56"/>
      <c r="P79" s="56"/>
      <c r="Q79" s="56"/>
      <c r="R79" s="56"/>
      <c r="S79" s="56"/>
      <c r="T79" s="56"/>
      <c r="U79" s="56"/>
      <c r="V79" s="56"/>
      <c r="W79" s="56"/>
      <c r="X79" s="56"/>
      <c r="Y79" s="122"/>
      <c r="Z79" s="122"/>
      <c r="AA79" s="97"/>
      <c r="AB79" s="97"/>
    </row>
    <row r="80" spans="1:28">
      <c r="A80" s="118">
        <v>76</v>
      </c>
      <c r="B80" s="119"/>
      <c r="C80" s="56"/>
      <c r="D80" s="56"/>
      <c r="E80" s="56"/>
      <c r="F80" s="120"/>
      <c r="G80" s="120"/>
      <c r="H80" s="120"/>
      <c r="I80" s="120"/>
      <c r="J80" s="56"/>
      <c r="K80" s="56"/>
      <c r="L80" s="56"/>
      <c r="M80" s="56"/>
      <c r="N80" s="56"/>
      <c r="O80" s="56"/>
      <c r="P80" s="56"/>
      <c r="Q80" s="56"/>
      <c r="R80" s="56"/>
      <c r="S80" s="56"/>
      <c r="T80" s="56"/>
      <c r="U80" s="56"/>
      <c r="V80" s="56"/>
      <c r="W80" s="56"/>
      <c r="X80" s="56"/>
      <c r="Y80" s="122"/>
      <c r="Z80" s="122"/>
      <c r="AA80" s="97"/>
      <c r="AB80" s="97"/>
    </row>
    <row r="81" spans="1:28">
      <c r="A81" s="118">
        <v>77</v>
      </c>
      <c r="B81" s="119"/>
      <c r="C81" s="56"/>
      <c r="D81" s="56"/>
      <c r="E81" s="56"/>
      <c r="F81" s="120"/>
      <c r="G81" s="120"/>
      <c r="H81" s="120"/>
      <c r="I81" s="120"/>
      <c r="J81" s="56"/>
      <c r="K81" s="56"/>
      <c r="L81" s="56"/>
      <c r="M81" s="56"/>
      <c r="N81" s="56"/>
      <c r="O81" s="56"/>
      <c r="P81" s="56"/>
      <c r="Q81" s="56"/>
      <c r="R81" s="56"/>
      <c r="S81" s="56"/>
      <c r="T81" s="56"/>
      <c r="U81" s="56"/>
      <c r="V81" s="56"/>
      <c r="W81" s="56"/>
      <c r="X81" s="56"/>
      <c r="Y81" s="122"/>
      <c r="Z81" s="122"/>
      <c r="AA81" s="97"/>
      <c r="AB81" s="97"/>
    </row>
    <row r="82" spans="1:28">
      <c r="A82" s="118">
        <v>78</v>
      </c>
      <c r="B82" s="119"/>
      <c r="C82" s="56"/>
      <c r="D82" s="56"/>
      <c r="E82" s="56"/>
      <c r="F82" s="120"/>
      <c r="G82" s="120"/>
      <c r="H82" s="120"/>
      <c r="I82" s="120"/>
      <c r="J82" s="56"/>
      <c r="K82" s="56"/>
      <c r="L82" s="56"/>
      <c r="M82" s="56"/>
      <c r="N82" s="56"/>
      <c r="O82" s="56"/>
      <c r="P82" s="56"/>
      <c r="Q82" s="56"/>
      <c r="R82" s="56"/>
      <c r="S82" s="56"/>
      <c r="T82" s="56"/>
      <c r="U82" s="56"/>
      <c r="V82" s="56"/>
      <c r="W82" s="56"/>
      <c r="X82" s="56"/>
      <c r="Y82" s="122"/>
      <c r="Z82" s="122"/>
      <c r="AA82" s="97"/>
      <c r="AB82" s="97"/>
    </row>
    <row r="83" spans="1:28">
      <c r="A83" s="118">
        <v>79</v>
      </c>
      <c r="B83" s="119"/>
      <c r="C83" s="56"/>
      <c r="D83" s="56"/>
      <c r="E83" s="56"/>
      <c r="F83" s="120"/>
      <c r="G83" s="120"/>
      <c r="H83" s="120"/>
      <c r="I83" s="120"/>
      <c r="J83" s="56"/>
      <c r="K83" s="56"/>
      <c r="L83" s="56"/>
      <c r="M83" s="56"/>
      <c r="N83" s="56"/>
      <c r="O83" s="56"/>
      <c r="P83" s="56"/>
      <c r="Q83" s="56"/>
      <c r="R83" s="56"/>
      <c r="S83" s="56"/>
      <c r="T83" s="56"/>
      <c r="U83" s="56"/>
      <c r="V83" s="56"/>
      <c r="W83" s="56"/>
      <c r="X83" s="56"/>
      <c r="Y83" s="122"/>
      <c r="Z83" s="122"/>
      <c r="AA83" s="97"/>
      <c r="AB83" s="97"/>
    </row>
    <row r="84" spans="1:28">
      <c r="A84" s="118">
        <v>80</v>
      </c>
      <c r="B84" s="119"/>
      <c r="C84" s="56"/>
      <c r="D84" s="56"/>
      <c r="E84" s="56"/>
      <c r="F84" s="120"/>
      <c r="G84" s="120"/>
      <c r="H84" s="120"/>
      <c r="I84" s="120"/>
      <c r="J84" s="56"/>
      <c r="K84" s="56"/>
      <c r="L84" s="56"/>
      <c r="M84" s="56"/>
      <c r="N84" s="56"/>
      <c r="O84" s="56"/>
      <c r="P84" s="56"/>
      <c r="Q84" s="56"/>
      <c r="R84" s="56"/>
      <c r="S84" s="56"/>
      <c r="T84" s="56"/>
      <c r="U84" s="56"/>
      <c r="V84" s="56"/>
      <c r="W84" s="56"/>
      <c r="X84" s="56"/>
      <c r="Y84" s="122"/>
      <c r="Z84" s="122"/>
      <c r="AA84" s="97"/>
      <c r="AB84" s="97"/>
    </row>
    <row r="85" spans="1:28">
      <c r="A85" s="118">
        <v>81</v>
      </c>
      <c r="B85" s="119"/>
      <c r="C85" s="56"/>
      <c r="D85" s="56"/>
      <c r="E85" s="56"/>
      <c r="F85" s="120"/>
      <c r="G85" s="120"/>
      <c r="H85" s="120"/>
      <c r="I85" s="120"/>
      <c r="J85" s="56"/>
      <c r="K85" s="56"/>
      <c r="L85" s="56"/>
      <c r="M85" s="56"/>
      <c r="N85" s="56"/>
      <c r="O85" s="56"/>
      <c r="P85" s="56"/>
      <c r="Q85" s="56"/>
      <c r="R85" s="56"/>
      <c r="S85" s="56"/>
      <c r="T85" s="56"/>
      <c r="U85" s="56"/>
      <c r="V85" s="56"/>
      <c r="W85" s="56"/>
      <c r="X85" s="56"/>
      <c r="Y85" s="122"/>
      <c r="Z85" s="122"/>
      <c r="AA85" s="97"/>
      <c r="AB85" s="97"/>
    </row>
    <row r="86" spans="1:28">
      <c r="A86" s="118">
        <v>82</v>
      </c>
      <c r="B86" s="119"/>
      <c r="C86" s="56"/>
      <c r="D86" s="56"/>
      <c r="E86" s="56"/>
      <c r="F86" s="120"/>
      <c r="G86" s="120"/>
      <c r="H86" s="120"/>
      <c r="I86" s="120"/>
      <c r="J86" s="56"/>
      <c r="K86" s="56"/>
      <c r="L86" s="56"/>
      <c r="M86" s="56"/>
      <c r="N86" s="56"/>
      <c r="O86" s="56"/>
      <c r="P86" s="56"/>
      <c r="Q86" s="56"/>
      <c r="R86" s="56"/>
      <c r="S86" s="56"/>
      <c r="T86" s="56"/>
      <c r="U86" s="56"/>
      <c r="V86" s="56"/>
      <c r="W86" s="56"/>
      <c r="X86" s="56"/>
      <c r="Y86" s="122"/>
      <c r="Z86" s="122"/>
      <c r="AA86" s="97"/>
      <c r="AB86" s="97"/>
    </row>
    <row r="87" spans="1:28">
      <c r="A87" s="118">
        <v>83</v>
      </c>
      <c r="B87" s="119"/>
      <c r="C87" s="56"/>
      <c r="D87" s="56"/>
      <c r="E87" s="56"/>
      <c r="F87" s="120"/>
      <c r="G87" s="120"/>
      <c r="H87" s="120"/>
      <c r="I87" s="120"/>
      <c r="J87" s="56"/>
      <c r="K87" s="56"/>
      <c r="L87" s="56"/>
      <c r="M87" s="56"/>
      <c r="N87" s="56"/>
      <c r="O87" s="56"/>
      <c r="P87" s="56"/>
      <c r="Q87" s="56"/>
      <c r="R87" s="56"/>
      <c r="S87" s="56"/>
      <c r="T87" s="56"/>
      <c r="U87" s="56"/>
      <c r="V87" s="56"/>
      <c r="W87" s="56"/>
      <c r="X87" s="56"/>
      <c r="Y87" s="122"/>
      <c r="Z87" s="122"/>
      <c r="AA87" s="97"/>
      <c r="AB87" s="97"/>
    </row>
    <row r="88" spans="1:28">
      <c r="A88" s="118">
        <v>84</v>
      </c>
      <c r="B88" s="119"/>
      <c r="C88" s="56"/>
      <c r="D88" s="56"/>
      <c r="E88" s="56"/>
      <c r="F88" s="120"/>
      <c r="G88" s="120"/>
      <c r="H88" s="120"/>
      <c r="I88" s="120"/>
      <c r="J88" s="56"/>
      <c r="K88" s="56"/>
      <c r="L88" s="56"/>
      <c r="M88" s="56"/>
      <c r="N88" s="56"/>
      <c r="O88" s="56"/>
      <c r="P88" s="56"/>
      <c r="Q88" s="56"/>
      <c r="R88" s="56"/>
      <c r="S88" s="56"/>
      <c r="T88" s="56"/>
      <c r="U88" s="56"/>
      <c r="V88" s="56"/>
      <c r="W88" s="56"/>
      <c r="X88" s="56"/>
      <c r="Y88" s="122"/>
      <c r="Z88" s="122"/>
      <c r="AA88" s="97"/>
      <c r="AB88" s="97"/>
    </row>
    <row r="89" spans="1:28">
      <c r="A89" s="118">
        <v>85</v>
      </c>
      <c r="B89" s="125"/>
      <c r="C89" s="124"/>
      <c r="D89" s="56"/>
      <c r="E89" s="56"/>
      <c r="F89" s="120"/>
      <c r="G89" s="120"/>
      <c r="H89" s="120"/>
      <c r="I89" s="120"/>
      <c r="J89" s="56"/>
      <c r="K89" s="56"/>
      <c r="L89" s="56"/>
      <c r="M89" s="56"/>
      <c r="N89" s="56"/>
      <c r="O89" s="56"/>
      <c r="P89" s="56"/>
      <c r="Q89" s="56"/>
      <c r="R89" s="56"/>
      <c r="S89" s="56"/>
      <c r="T89" s="56"/>
      <c r="U89" s="56"/>
      <c r="V89" s="56"/>
      <c r="W89" s="56"/>
      <c r="X89" s="56"/>
      <c r="Y89" s="122"/>
      <c r="Z89" s="122"/>
      <c r="AA89" s="97"/>
      <c r="AB89" s="97"/>
    </row>
    <row r="90" spans="1:28">
      <c r="A90" s="118">
        <v>86</v>
      </c>
      <c r="B90" s="125"/>
      <c r="C90" s="124"/>
      <c r="D90" s="56"/>
      <c r="E90" s="56"/>
      <c r="F90" s="120"/>
      <c r="G90" s="120"/>
      <c r="H90" s="120"/>
      <c r="I90" s="120"/>
      <c r="J90" s="56"/>
      <c r="K90" s="56"/>
      <c r="L90" s="56"/>
      <c r="M90" s="56"/>
      <c r="N90" s="56"/>
      <c r="O90" s="56"/>
      <c r="P90" s="56"/>
      <c r="Q90" s="56"/>
      <c r="R90" s="56"/>
      <c r="S90" s="56"/>
      <c r="T90" s="56"/>
      <c r="U90" s="56"/>
      <c r="V90" s="56"/>
      <c r="W90" s="56"/>
      <c r="X90" s="56"/>
      <c r="Y90" s="122"/>
      <c r="Z90" s="122"/>
      <c r="AA90" s="97"/>
      <c r="AB90" s="97"/>
    </row>
    <row r="91" spans="1:28">
      <c r="A91" s="118">
        <v>87</v>
      </c>
      <c r="B91" s="125"/>
      <c r="C91" s="124"/>
      <c r="D91" s="56"/>
      <c r="E91" s="56"/>
      <c r="F91" s="120"/>
      <c r="G91" s="120"/>
      <c r="H91" s="120"/>
      <c r="I91" s="120"/>
      <c r="J91" s="56"/>
      <c r="K91" s="56"/>
      <c r="L91" s="56"/>
      <c r="M91" s="56"/>
      <c r="N91" s="56"/>
      <c r="O91" s="56"/>
      <c r="P91" s="56"/>
      <c r="Q91" s="56"/>
      <c r="R91" s="56"/>
      <c r="S91" s="56"/>
      <c r="T91" s="56"/>
      <c r="U91" s="56"/>
      <c r="V91" s="56"/>
      <c r="W91" s="56"/>
      <c r="X91" s="56"/>
      <c r="Y91" s="122"/>
      <c r="Z91" s="122"/>
      <c r="AA91" s="97"/>
      <c r="AB91" s="97"/>
    </row>
    <row r="92" spans="1:28">
      <c r="A92" s="118">
        <v>88</v>
      </c>
      <c r="B92" s="125"/>
      <c r="C92" s="124"/>
      <c r="D92" s="56"/>
      <c r="E92" s="56"/>
      <c r="F92" s="120"/>
      <c r="G92" s="120"/>
      <c r="H92" s="120"/>
      <c r="I92" s="120"/>
      <c r="J92" s="56"/>
      <c r="K92" s="56"/>
      <c r="L92" s="56"/>
      <c r="M92" s="56"/>
      <c r="N92" s="56"/>
      <c r="O92" s="56"/>
      <c r="P92" s="56"/>
      <c r="Q92" s="56"/>
      <c r="R92" s="56"/>
      <c r="S92" s="56"/>
      <c r="T92" s="56"/>
      <c r="U92" s="56"/>
      <c r="V92" s="56"/>
      <c r="W92" s="56"/>
      <c r="X92" s="56"/>
      <c r="Y92" s="122"/>
      <c r="Z92" s="122"/>
      <c r="AA92" s="97"/>
      <c r="AB92" s="97"/>
    </row>
    <row r="93" spans="1:28">
      <c r="A93" s="118">
        <v>89</v>
      </c>
      <c r="B93" s="125"/>
      <c r="C93" s="124"/>
      <c r="D93" s="56"/>
      <c r="E93" s="56"/>
      <c r="F93" s="120"/>
      <c r="G93" s="120"/>
      <c r="H93" s="120"/>
      <c r="I93" s="120"/>
      <c r="J93" s="56"/>
      <c r="K93" s="56"/>
      <c r="L93" s="56"/>
      <c r="M93" s="56"/>
      <c r="N93" s="56"/>
      <c r="O93" s="56"/>
      <c r="P93" s="56"/>
      <c r="Q93" s="56"/>
      <c r="R93" s="56"/>
      <c r="S93" s="56"/>
      <c r="T93" s="56"/>
      <c r="U93" s="56"/>
      <c r="V93" s="56"/>
      <c r="W93" s="56"/>
      <c r="X93" s="56"/>
      <c r="Y93" s="122"/>
      <c r="Z93" s="122"/>
      <c r="AA93" s="97"/>
      <c r="AB93" s="97"/>
    </row>
    <row r="94" spans="1:28">
      <c r="A94" s="118">
        <v>90</v>
      </c>
      <c r="B94" s="119"/>
      <c r="C94" s="56"/>
      <c r="D94" s="56"/>
      <c r="E94" s="56"/>
      <c r="F94" s="120"/>
      <c r="G94" s="120"/>
      <c r="H94" s="120"/>
      <c r="I94" s="120"/>
      <c r="J94" s="56"/>
      <c r="K94" s="56"/>
      <c r="L94" s="56"/>
      <c r="M94" s="56"/>
      <c r="N94" s="56"/>
      <c r="O94" s="56"/>
      <c r="P94" s="56"/>
      <c r="Q94" s="56"/>
      <c r="R94" s="56"/>
      <c r="S94" s="56"/>
      <c r="T94" s="56"/>
      <c r="U94" s="56"/>
      <c r="V94" s="56"/>
      <c r="W94" s="56"/>
      <c r="X94" s="56"/>
      <c r="Y94" s="122"/>
      <c r="Z94" s="122"/>
      <c r="AA94" s="97"/>
      <c r="AB94" s="97"/>
    </row>
    <row r="95" spans="1:28">
      <c r="A95" s="118">
        <v>91</v>
      </c>
      <c r="B95" s="119"/>
      <c r="C95" s="56"/>
      <c r="D95" s="56"/>
      <c r="E95" s="56"/>
      <c r="F95" s="120"/>
      <c r="G95" s="120"/>
      <c r="H95" s="120"/>
      <c r="I95" s="120"/>
      <c r="J95" s="56"/>
      <c r="K95" s="56"/>
      <c r="L95" s="56"/>
      <c r="M95" s="56"/>
      <c r="N95" s="56"/>
      <c r="O95" s="56"/>
      <c r="P95" s="56"/>
      <c r="Q95" s="56"/>
      <c r="R95" s="56"/>
      <c r="S95" s="56"/>
      <c r="T95" s="56"/>
      <c r="U95" s="56"/>
      <c r="V95" s="56"/>
      <c r="W95" s="56"/>
      <c r="X95" s="56"/>
      <c r="Y95" s="122"/>
      <c r="Z95" s="122"/>
      <c r="AA95" s="97"/>
      <c r="AB95" s="97"/>
    </row>
    <row r="96" spans="1:28">
      <c r="A96" s="118">
        <v>92</v>
      </c>
      <c r="B96" s="119"/>
      <c r="C96" s="56"/>
      <c r="D96" s="56"/>
      <c r="E96" s="56"/>
      <c r="F96" s="120"/>
      <c r="G96" s="120"/>
      <c r="H96" s="120"/>
      <c r="I96" s="120"/>
      <c r="J96" s="56"/>
      <c r="K96" s="56"/>
      <c r="L96" s="56"/>
      <c r="M96" s="56"/>
      <c r="N96" s="56"/>
      <c r="O96" s="56"/>
      <c r="P96" s="56"/>
      <c r="Q96" s="56"/>
      <c r="R96" s="56"/>
      <c r="S96" s="56"/>
      <c r="T96" s="56"/>
      <c r="U96" s="56"/>
      <c r="V96" s="56"/>
      <c r="W96" s="56"/>
      <c r="X96" s="56"/>
      <c r="Y96" s="122"/>
      <c r="Z96" s="122"/>
      <c r="AA96" s="97"/>
      <c r="AB96" s="97"/>
    </row>
    <row r="97" spans="1:28">
      <c r="A97" s="118">
        <v>93</v>
      </c>
      <c r="B97" s="119"/>
      <c r="C97" s="56"/>
      <c r="D97" s="56"/>
      <c r="E97" s="56"/>
      <c r="F97" s="120"/>
      <c r="G97" s="120"/>
      <c r="H97" s="120"/>
      <c r="I97" s="120"/>
      <c r="J97" s="56"/>
      <c r="K97" s="56"/>
      <c r="L97" s="56"/>
      <c r="M97" s="56"/>
      <c r="N97" s="56"/>
      <c r="O97" s="56"/>
      <c r="P97" s="56"/>
      <c r="Q97" s="56"/>
      <c r="R97" s="56"/>
      <c r="S97" s="56"/>
      <c r="T97" s="56"/>
      <c r="U97" s="56"/>
      <c r="V97" s="56"/>
      <c r="W97" s="56"/>
      <c r="X97" s="56"/>
      <c r="Y97" s="122"/>
      <c r="Z97" s="122"/>
      <c r="AA97" s="97"/>
      <c r="AB97" s="97"/>
    </row>
    <row r="98" spans="1:28">
      <c r="A98" s="118">
        <v>94</v>
      </c>
      <c r="B98" s="119"/>
      <c r="C98" s="56"/>
      <c r="D98" s="56"/>
      <c r="E98" s="56"/>
      <c r="F98" s="120"/>
      <c r="G98" s="120"/>
      <c r="H98" s="120"/>
      <c r="I98" s="120"/>
      <c r="J98" s="56"/>
      <c r="K98" s="56"/>
      <c r="L98" s="56"/>
      <c r="M98" s="56"/>
      <c r="N98" s="56"/>
      <c r="O98" s="56"/>
      <c r="P98" s="56"/>
      <c r="Q98" s="56"/>
      <c r="R98" s="56"/>
      <c r="S98" s="56"/>
      <c r="T98" s="56"/>
      <c r="U98" s="56"/>
      <c r="V98" s="56"/>
      <c r="W98" s="56"/>
      <c r="X98" s="56"/>
      <c r="Y98" s="122"/>
      <c r="Z98" s="122"/>
      <c r="AA98" s="97"/>
      <c r="AB98" s="97"/>
    </row>
    <row r="99" spans="1:28">
      <c r="A99" s="118">
        <v>95</v>
      </c>
      <c r="B99" s="119"/>
      <c r="C99" s="56"/>
      <c r="D99" s="56"/>
      <c r="E99" s="56"/>
      <c r="F99" s="120"/>
      <c r="G99" s="120"/>
      <c r="H99" s="120"/>
      <c r="I99" s="120"/>
      <c r="J99" s="56"/>
      <c r="K99" s="56"/>
      <c r="L99" s="56"/>
      <c r="M99" s="56"/>
      <c r="N99" s="56"/>
      <c r="O99" s="56"/>
      <c r="P99" s="56"/>
      <c r="Q99" s="56"/>
      <c r="R99" s="56"/>
      <c r="S99" s="56"/>
      <c r="T99" s="56"/>
      <c r="U99" s="56"/>
      <c r="V99" s="56"/>
      <c r="W99" s="56"/>
      <c r="X99" s="56"/>
      <c r="Y99" s="122"/>
      <c r="Z99" s="122"/>
      <c r="AA99" s="97"/>
      <c r="AB99" s="97"/>
    </row>
    <row r="100" spans="1:28">
      <c r="A100" s="118">
        <v>96</v>
      </c>
      <c r="B100" s="119"/>
      <c r="C100" s="56"/>
      <c r="D100" s="56"/>
      <c r="E100" s="56"/>
      <c r="F100" s="120"/>
      <c r="G100" s="120"/>
      <c r="H100" s="120"/>
      <c r="I100" s="120"/>
      <c r="J100" s="56"/>
      <c r="K100" s="56"/>
      <c r="L100" s="56"/>
      <c r="M100" s="56"/>
      <c r="N100" s="56"/>
      <c r="O100" s="56"/>
      <c r="P100" s="56"/>
      <c r="Q100" s="56"/>
      <c r="R100" s="56"/>
      <c r="S100" s="56"/>
      <c r="T100" s="56"/>
      <c r="U100" s="56"/>
      <c r="V100" s="56"/>
      <c r="W100" s="56"/>
      <c r="X100" s="56"/>
      <c r="Y100" s="122"/>
      <c r="Z100" s="122"/>
      <c r="AA100" s="97"/>
      <c r="AB100" s="97"/>
    </row>
    <row r="101" spans="1:28">
      <c r="A101" s="118">
        <v>97</v>
      </c>
      <c r="B101" s="119"/>
      <c r="C101" s="56"/>
      <c r="D101" s="56"/>
      <c r="E101" s="56"/>
      <c r="F101" s="120"/>
      <c r="G101" s="120"/>
      <c r="H101" s="120"/>
      <c r="I101" s="120"/>
      <c r="J101" s="56"/>
      <c r="K101" s="56"/>
      <c r="L101" s="56"/>
      <c r="M101" s="56"/>
      <c r="N101" s="56"/>
      <c r="O101" s="56"/>
      <c r="P101" s="56"/>
      <c r="Q101" s="56"/>
      <c r="R101" s="56"/>
      <c r="S101" s="56"/>
      <c r="T101" s="56"/>
      <c r="U101" s="56"/>
      <c r="V101" s="56"/>
      <c r="W101" s="56"/>
      <c r="X101" s="56"/>
      <c r="Y101" s="122"/>
      <c r="Z101" s="122"/>
      <c r="AA101" s="97"/>
      <c r="AB101" s="97"/>
    </row>
    <row r="102" spans="1:28">
      <c r="A102" s="118">
        <v>98</v>
      </c>
      <c r="B102" s="119"/>
      <c r="C102" s="56"/>
      <c r="D102" s="56"/>
      <c r="E102" s="56"/>
      <c r="F102" s="120"/>
      <c r="G102" s="120"/>
      <c r="H102" s="120"/>
      <c r="I102" s="120"/>
      <c r="J102" s="56"/>
      <c r="K102" s="56"/>
      <c r="L102" s="56"/>
      <c r="M102" s="56"/>
      <c r="N102" s="56"/>
      <c r="O102" s="56"/>
      <c r="P102" s="56"/>
      <c r="Q102" s="56"/>
      <c r="R102" s="56"/>
      <c r="S102" s="56"/>
      <c r="T102" s="56"/>
      <c r="U102" s="56"/>
      <c r="V102" s="56"/>
      <c r="W102" s="56"/>
      <c r="X102" s="56"/>
      <c r="Y102" s="122"/>
      <c r="Z102" s="122"/>
      <c r="AA102" s="97"/>
      <c r="AB102" s="97"/>
    </row>
    <row r="103" spans="1:28">
      <c r="A103" s="118">
        <v>99</v>
      </c>
      <c r="B103" s="119"/>
      <c r="C103" s="56"/>
      <c r="D103" s="56"/>
      <c r="E103" s="56"/>
      <c r="F103" s="120"/>
      <c r="G103" s="120"/>
      <c r="H103" s="120"/>
      <c r="I103" s="120"/>
      <c r="J103" s="56"/>
      <c r="K103" s="56"/>
      <c r="L103" s="56"/>
      <c r="M103" s="56"/>
      <c r="N103" s="56"/>
      <c r="O103" s="56"/>
      <c r="P103" s="56"/>
      <c r="Q103" s="56"/>
      <c r="R103" s="56"/>
      <c r="S103" s="56"/>
      <c r="T103" s="56"/>
      <c r="U103" s="56"/>
      <c r="V103" s="56"/>
      <c r="W103" s="56"/>
      <c r="X103" s="56"/>
      <c r="Y103" s="122"/>
      <c r="Z103" s="122"/>
      <c r="AA103" s="97"/>
      <c r="AB103" s="97"/>
    </row>
    <row r="104" spans="1:28">
      <c r="A104" s="118">
        <v>100</v>
      </c>
      <c r="B104" s="126"/>
      <c r="C104" s="127"/>
      <c r="D104" s="56"/>
      <c r="E104" s="56"/>
      <c r="F104" s="120"/>
      <c r="G104" s="120"/>
      <c r="H104" s="120"/>
      <c r="I104" s="120"/>
      <c r="J104" s="56"/>
      <c r="K104" s="56"/>
      <c r="L104" s="56"/>
      <c r="M104" s="56"/>
      <c r="N104" s="56"/>
      <c r="O104" s="56"/>
      <c r="P104" s="56"/>
      <c r="Q104" s="56"/>
      <c r="R104" s="56"/>
      <c r="S104" s="56"/>
      <c r="T104" s="56"/>
      <c r="U104" s="56"/>
      <c r="V104" s="56"/>
      <c r="W104" s="56"/>
      <c r="X104" s="56"/>
      <c r="Y104" s="128"/>
      <c r="Z104" s="128"/>
      <c r="AA104" s="97"/>
      <c r="AB104" s="97"/>
    </row>
    <row r="105" spans="1:28" s="130" customFormat="1">
      <c r="A105" s="210" t="s">
        <v>0</v>
      </c>
      <c r="B105" s="211"/>
      <c r="C105" s="211"/>
      <c r="D105" s="58"/>
      <c r="E105" s="212">
        <f>SUM(Tabla5106[Tipo de usuario])</f>
        <v>0</v>
      </c>
      <c r="F105" s="212">
        <f>SUM(Tabla5106[Frecuencia uso de la Biblioteca o CI])</f>
        <v>0</v>
      </c>
      <c r="G105" s="212">
        <f>SUM(Tabla5106[Principal Interés])</f>
        <v>0</v>
      </c>
      <c r="H105" s="58"/>
      <c r="I105" s="58"/>
      <c r="J105" s="213">
        <f>SUM(Tabla5106[Formato])</f>
        <v>0</v>
      </c>
      <c r="K105" s="213">
        <f>SUM(Tabla5106[Idioma])</f>
        <v>0</v>
      </c>
      <c r="L105" s="58"/>
      <c r="M105" s="58"/>
      <c r="N105" s="213">
        <f>SUM(Tabla5106[Página Web])</f>
        <v>0</v>
      </c>
      <c r="O105" s="212">
        <f>COUNTIF(Tabla5106[Amabilidad],1)</f>
        <v>0</v>
      </c>
      <c r="P105" s="212">
        <f>COUNTIF(Tabla5106[Conocimientos],1)</f>
        <v>0</v>
      </c>
      <c r="Q105" s="212">
        <f>COUNTIF(Tabla5106[Disposición e interés en el trabajo],1)</f>
        <v>0</v>
      </c>
      <c r="R105" s="212">
        <f>COUNTIF(Tabla5106[Otro],1)</f>
        <v>0</v>
      </c>
      <c r="S105" s="213">
        <f>COUNTIF(Tabla5106[Limpieza],1)</f>
        <v>0</v>
      </c>
      <c r="T105" s="213">
        <f>COUNTIF(Tabla5106[Comodidad],1)</f>
        <v>0</v>
      </c>
      <c r="U105" s="213">
        <f>COUNTIF(Tabla5106[Iluminación],1)</f>
        <v>0</v>
      </c>
      <c r="V105" s="213">
        <f>COUNTIF(Tabla5106[Señalización],1)</f>
        <v>0</v>
      </c>
      <c r="W105" s="213">
        <f>COUNTIF(Tabla5106[[Ventilación ]],1)</f>
        <v>0</v>
      </c>
      <c r="X105" s="213">
        <f>COUNTIF(Tabla5106[otro2],1)</f>
        <v>0</v>
      </c>
      <c r="Y105" s="214"/>
      <c r="Z105" s="214"/>
      <c r="AA105" s="129"/>
      <c r="AB105" s="129"/>
    </row>
  </sheetData>
  <sheetProtection algorithmName="SHA-512" hashValue="x9tokbUaJNpNpSK2wdnpL3glp5ZEjPEVQVr6qmxL/4f/4Jq4+8LnVdRUR0O8wFneNDFLJhkg6bGoIPFYUKd3NQ==" saltValue="YAcKdOu6o9JhdkmdRWo/ig==" spinCount="100000" sheet="1" objects="1" scenarios="1"/>
  <mergeCells count="5">
    <mergeCell ref="A2:X2"/>
    <mergeCell ref="O3:R3"/>
    <mergeCell ref="S3:X3"/>
    <mergeCell ref="H3:I3"/>
    <mergeCell ref="L3:M3"/>
  </mergeCells>
  <conditionalFormatting sqref="O5:R5">
    <cfRule type="duplicateValues" dxfId="299" priority="200"/>
  </conditionalFormatting>
  <conditionalFormatting sqref="O6:R6">
    <cfRule type="duplicateValues" dxfId="298" priority="199"/>
  </conditionalFormatting>
  <conditionalFormatting sqref="O7:R7">
    <cfRule type="duplicateValues" dxfId="297" priority="198"/>
  </conditionalFormatting>
  <conditionalFormatting sqref="O8:R8">
    <cfRule type="duplicateValues" dxfId="296" priority="197"/>
  </conditionalFormatting>
  <conditionalFormatting sqref="O9:R9">
    <cfRule type="duplicateValues" dxfId="295" priority="196"/>
  </conditionalFormatting>
  <conditionalFormatting sqref="O10:R10">
    <cfRule type="duplicateValues" dxfId="294" priority="195"/>
  </conditionalFormatting>
  <conditionalFormatting sqref="O11:R11">
    <cfRule type="duplicateValues" dxfId="293" priority="194"/>
  </conditionalFormatting>
  <conditionalFormatting sqref="O12:R12">
    <cfRule type="duplicateValues" dxfId="292" priority="193"/>
  </conditionalFormatting>
  <conditionalFormatting sqref="O13:R13">
    <cfRule type="duplicateValues" dxfId="291" priority="192"/>
  </conditionalFormatting>
  <conditionalFormatting sqref="O14:R14">
    <cfRule type="duplicateValues" dxfId="290" priority="191"/>
  </conditionalFormatting>
  <conditionalFormatting sqref="O15:R15">
    <cfRule type="duplicateValues" dxfId="289" priority="190"/>
  </conditionalFormatting>
  <conditionalFormatting sqref="O16:R16">
    <cfRule type="duplicateValues" dxfId="288" priority="189"/>
  </conditionalFormatting>
  <conditionalFormatting sqref="O17:R17">
    <cfRule type="duplicateValues" dxfId="287" priority="188"/>
  </conditionalFormatting>
  <conditionalFormatting sqref="O18:R18">
    <cfRule type="duplicateValues" dxfId="286" priority="187"/>
  </conditionalFormatting>
  <conditionalFormatting sqref="O19:R19">
    <cfRule type="duplicateValues" dxfId="285" priority="186"/>
  </conditionalFormatting>
  <conditionalFormatting sqref="O20:R20">
    <cfRule type="duplicateValues" dxfId="284" priority="185"/>
  </conditionalFormatting>
  <conditionalFormatting sqref="O21:R21">
    <cfRule type="duplicateValues" dxfId="283" priority="184"/>
  </conditionalFormatting>
  <conditionalFormatting sqref="O22:R22">
    <cfRule type="duplicateValues" dxfId="282" priority="183"/>
  </conditionalFormatting>
  <conditionalFormatting sqref="O23:R23">
    <cfRule type="duplicateValues" dxfId="281" priority="182"/>
  </conditionalFormatting>
  <conditionalFormatting sqref="O24:R24">
    <cfRule type="duplicateValues" dxfId="280" priority="181"/>
  </conditionalFormatting>
  <conditionalFormatting sqref="O25:R25">
    <cfRule type="duplicateValues" dxfId="279" priority="180"/>
  </conditionalFormatting>
  <conditionalFormatting sqref="O26:R26">
    <cfRule type="duplicateValues" dxfId="278" priority="179"/>
  </conditionalFormatting>
  <conditionalFormatting sqref="O27:R27">
    <cfRule type="duplicateValues" dxfId="277" priority="178"/>
  </conditionalFormatting>
  <conditionalFormatting sqref="O28:R28">
    <cfRule type="duplicateValues" dxfId="276" priority="177"/>
  </conditionalFormatting>
  <conditionalFormatting sqref="O29:R29">
    <cfRule type="duplicateValues" dxfId="275" priority="176"/>
  </conditionalFormatting>
  <conditionalFormatting sqref="O30:R30">
    <cfRule type="duplicateValues" dxfId="274" priority="175"/>
  </conditionalFormatting>
  <conditionalFormatting sqref="O31:R31">
    <cfRule type="duplicateValues" dxfId="273" priority="174"/>
  </conditionalFormatting>
  <conditionalFormatting sqref="O32:R32">
    <cfRule type="duplicateValues" dxfId="272" priority="173"/>
  </conditionalFormatting>
  <conditionalFormatting sqref="O33:R33">
    <cfRule type="duplicateValues" dxfId="271" priority="172"/>
  </conditionalFormatting>
  <conditionalFormatting sqref="O34:R34">
    <cfRule type="duplicateValues" dxfId="270" priority="171"/>
  </conditionalFormatting>
  <conditionalFormatting sqref="O35:R35">
    <cfRule type="duplicateValues" dxfId="269" priority="170"/>
  </conditionalFormatting>
  <conditionalFormatting sqref="O36:R36">
    <cfRule type="duplicateValues" dxfId="268" priority="169"/>
  </conditionalFormatting>
  <conditionalFormatting sqref="O37:R37">
    <cfRule type="duplicateValues" dxfId="267" priority="168"/>
  </conditionalFormatting>
  <conditionalFormatting sqref="O38:R38">
    <cfRule type="duplicateValues" dxfId="266" priority="167"/>
  </conditionalFormatting>
  <conditionalFormatting sqref="O39:R39">
    <cfRule type="duplicateValues" dxfId="265" priority="166"/>
  </conditionalFormatting>
  <conditionalFormatting sqref="O40:R40">
    <cfRule type="duplicateValues" dxfId="264" priority="165"/>
  </conditionalFormatting>
  <conditionalFormatting sqref="O41:R41">
    <cfRule type="duplicateValues" dxfId="263" priority="164"/>
  </conditionalFormatting>
  <conditionalFormatting sqref="O42:R42">
    <cfRule type="duplicateValues" dxfId="262" priority="163"/>
  </conditionalFormatting>
  <conditionalFormatting sqref="O43:R43">
    <cfRule type="duplicateValues" dxfId="261" priority="162"/>
  </conditionalFormatting>
  <conditionalFormatting sqref="O44:R44">
    <cfRule type="duplicateValues" dxfId="260" priority="161"/>
  </conditionalFormatting>
  <conditionalFormatting sqref="O45:R45">
    <cfRule type="duplicateValues" dxfId="259" priority="160"/>
  </conditionalFormatting>
  <conditionalFormatting sqref="O46:R46">
    <cfRule type="duplicateValues" dxfId="258" priority="159"/>
  </conditionalFormatting>
  <conditionalFormatting sqref="O47:R47">
    <cfRule type="duplicateValues" dxfId="257" priority="158"/>
  </conditionalFormatting>
  <conditionalFormatting sqref="O48:R48">
    <cfRule type="duplicateValues" dxfId="256" priority="157"/>
  </conditionalFormatting>
  <conditionalFormatting sqref="O49:R49">
    <cfRule type="duplicateValues" dxfId="255" priority="156"/>
  </conditionalFormatting>
  <conditionalFormatting sqref="O50:R50">
    <cfRule type="duplicateValues" dxfId="254" priority="155"/>
  </conditionalFormatting>
  <conditionalFormatting sqref="O51:R51">
    <cfRule type="duplicateValues" dxfId="253" priority="154"/>
  </conditionalFormatting>
  <conditionalFormatting sqref="O52:R52">
    <cfRule type="duplicateValues" dxfId="252" priority="153"/>
  </conditionalFormatting>
  <conditionalFormatting sqref="O53:R53">
    <cfRule type="duplicateValues" dxfId="251" priority="152"/>
  </conditionalFormatting>
  <conditionalFormatting sqref="O54:R54">
    <cfRule type="duplicateValues" dxfId="250" priority="151"/>
  </conditionalFormatting>
  <conditionalFormatting sqref="O55:R55">
    <cfRule type="duplicateValues" dxfId="249" priority="150"/>
  </conditionalFormatting>
  <conditionalFormatting sqref="O56:R56">
    <cfRule type="duplicateValues" dxfId="248" priority="149"/>
  </conditionalFormatting>
  <conditionalFormatting sqref="O57:R57">
    <cfRule type="duplicateValues" dxfId="247" priority="148"/>
  </conditionalFormatting>
  <conditionalFormatting sqref="O58:R58">
    <cfRule type="duplicateValues" dxfId="246" priority="147"/>
  </conditionalFormatting>
  <conditionalFormatting sqref="O59:R59">
    <cfRule type="duplicateValues" dxfId="245" priority="146"/>
  </conditionalFormatting>
  <conditionalFormatting sqref="O60:R60">
    <cfRule type="duplicateValues" dxfId="244" priority="145"/>
  </conditionalFormatting>
  <conditionalFormatting sqref="O61:R61">
    <cfRule type="duplicateValues" dxfId="243" priority="144"/>
  </conditionalFormatting>
  <conditionalFormatting sqref="O62:R62">
    <cfRule type="duplicateValues" dxfId="242" priority="143"/>
  </conditionalFormatting>
  <conditionalFormatting sqref="O63:R63">
    <cfRule type="duplicateValues" dxfId="241" priority="142"/>
  </conditionalFormatting>
  <conditionalFormatting sqref="O64:R64">
    <cfRule type="duplicateValues" dxfId="240" priority="141"/>
  </conditionalFormatting>
  <conditionalFormatting sqref="O65:R65">
    <cfRule type="duplicateValues" dxfId="239" priority="140"/>
  </conditionalFormatting>
  <conditionalFormatting sqref="O66:R66">
    <cfRule type="duplicateValues" dxfId="238" priority="139"/>
  </conditionalFormatting>
  <conditionalFormatting sqref="O67:R67">
    <cfRule type="duplicateValues" dxfId="237" priority="138"/>
  </conditionalFormatting>
  <conditionalFormatting sqref="O68:R68">
    <cfRule type="duplicateValues" dxfId="236" priority="137"/>
  </conditionalFormatting>
  <conditionalFormatting sqref="O69:R69">
    <cfRule type="duplicateValues" dxfId="235" priority="136"/>
  </conditionalFormatting>
  <conditionalFormatting sqref="O70:R70">
    <cfRule type="duplicateValues" dxfId="234" priority="135"/>
  </conditionalFormatting>
  <conditionalFormatting sqref="O71:R71">
    <cfRule type="duplicateValues" dxfId="233" priority="134"/>
  </conditionalFormatting>
  <conditionalFormatting sqref="O72:R72">
    <cfRule type="duplicateValues" dxfId="232" priority="133"/>
  </conditionalFormatting>
  <conditionalFormatting sqref="O73:R73">
    <cfRule type="duplicateValues" dxfId="231" priority="132"/>
  </conditionalFormatting>
  <conditionalFormatting sqref="O74:R74">
    <cfRule type="duplicateValues" dxfId="230" priority="131"/>
  </conditionalFormatting>
  <conditionalFormatting sqref="O75:R75">
    <cfRule type="duplicateValues" dxfId="229" priority="130"/>
  </conditionalFormatting>
  <conditionalFormatting sqref="O76:R76">
    <cfRule type="duplicateValues" dxfId="228" priority="129"/>
  </conditionalFormatting>
  <conditionalFormatting sqref="O77:R77">
    <cfRule type="duplicateValues" dxfId="227" priority="128"/>
  </conditionalFormatting>
  <conditionalFormatting sqref="O78:R78">
    <cfRule type="duplicateValues" dxfId="226" priority="127"/>
  </conditionalFormatting>
  <conditionalFormatting sqref="O79:R79">
    <cfRule type="duplicateValues" dxfId="225" priority="126"/>
  </conditionalFormatting>
  <conditionalFormatting sqref="O80:R80">
    <cfRule type="duplicateValues" dxfId="224" priority="125"/>
  </conditionalFormatting>
  <conditionalFormatting sqref="O81:R81">
    <cfRule type="duplicateValues" dxfId="223" priority="124"/>
  </conditionalFormatting>
  <conditionalFormatting sqref="O82:R82">
    <cfRule type="duplicateValues" dxfId="222" priority="123"/>
  </conditionalFormatting>
  <conditionalFormatting sqref="O83:R83">
    <cfRule type="duplicateValues" dxfId="221" priority="122"/>
  </conditionalFormatting>
  <conditionalFormatting sqref="O84:R84">
    <cfRule type="duplicateValues" dxfId="220" priority="121"/>
  </conditionalFormatting>
  <conditionalFormatting sqref="O85:R85">
    <cfRule type="duplicateValues" dxfId="219" priority="120"/>
  </conditionalFormatting>
  <conditionalFormatting sqref="O86:R86">
    <cfRule type="duplicateValues" dxfId="218" priority="119"/>
  </conditionalFormatting>
  <conditionalFormatting sqref="O87:R87">
    <cfRule type="duplicateValues" dxfId="217" priority="118"/>
  </conditionalFormatting>
  <conditionalFormatting sqref="O88:R88">
    <cfRule type="duplicateValues" dxfId="216" priority="117"/>
  </conditionalFormatting>
  <conditionalFormatting sqref="O89:R89">
    <cfRule type="duplicateValues" dxfId="215" priority="116"/>
  </conditionalFormatting>
  <conditionalFormatting sqref="O90:R90">
    <cfRule type="duplicateValues" dxfId="214" priority="115"/>
  </conditionalFormatting>
  <conditionalFormatting sqref="O91:R91">
    <cfRule type="duplicateValues" dxfId="213" priority="114"/>
  </conditionalFormatting>
  <conditionalFormatting sqref="O92:R92">
    <cfRule type="duplicateValues" dxfId="212" priority="113"/>
  </conditionalFormatting>
  <conditionalFormatting sqref="O93:R93">
    <cfRule type="duplicateValues" dxfId="211" priority="112"/>
  </conditionalFormatting>
  <conditionalFormatting sqref="O94:R94">
    <cfRule type="duplicateValues" dxfId="210" priority="111"/>
  </conditionalFormatting>
  <conditionalFormatting sqref="O95:R95">
    <cfRule type="duplicateValues" dxfId="209" priority="110"/>
  </conditionalFormatting>
  <conditionalFormatting sqref="O96:R96">
    <cfRule type="duplicateValues" dxfId="208" priority="109"/>
  </conditionalFormatting>
  <conditionalFormatting sqref="O97:R97">
    <cfRule type="duplicateValues" dxfId="207" priority="108"/>
  </conditionalFormatting>
  <conditionalFormatting sqref="O98:R98">
    <cfRule type="duplicateValues" dxfId="206" priority="107"/>
  </conditionalFormatting>
  <conditionalFormatting sqref="O99:R99">
    <cfRule type="duplicateValues" dxfId="205" priority="106"/>
  </conditionalFormatting>
  <conditionalFormatting sqref="O100:R100">
    <cfRule type="duplicateValues" dxfId="204" priority="105"/>
  </conditionalFormatting>
  <conditionalFormatting sqref="O101:R101">
    <cfRule type="duplicateValues" dxfId="203" priority="104"/>
  </conditionalFormatting>
  <conditionalFormatting sqref="O102:R102">
    <cfRule type="duplicateValues" dxfId="202" priority="103"/>
  </conditionalFormatting>
  <conditionalFormatting sqref="O103:R103">
    <cfRule type="duplicateValues" dxfId="201" priority="102"/>
  </conditionalFormatting>
  <conditionalFormatting sqref="O104:R104">
    <cfRule type="duplicateValues" dxfId="200" priority="101"/>
  </conditionalFormatting>
  <conditionalFormatting sqref="S5:X5">
    <cfRule type="duplicateValues" dxfId="199" priority="100"/>
  </conditionalFormatting>
  <conditionalFormatting sqref="S6:X6">
    <cfRule type="duplicateValues" dxfId="198" priority="99"/>
  </conditionalFormatting>
  <conditionalFormatting sqref="S7:X7">
    <cfRule type="duplicateValues" dxfId="197" priority="98"/>
  </conditionalFormatting>
  <conditionalFormatting sqref="S8:X8">
    <cfRule type="duplicateValues" dxfId="196" priority="97"/>
  </conditionalFormatting>
  <conditionalFormatting sqref="S9:X9">
    <cfRule type="duplicateValues" dxfId="195" priority="96"/>
  </conditionalFormatting>
  <conditionalFormatting sqref="S10:X10">
    <cfRule type="duplicateValues" dxfId="194" priority="95"/>
  </conditionalFormatting>
  <conditionalFormatting sqref="S11:X11">
    <cfRule type="duplicateValues" dxfId="193" priority="94"/>
  </conditionalFormatting>
  <conditionalFormatting sqref="S12:X12">
    <cfRule type="duplicateValues" dxfId="192" priority="93"/>
  </conditionalFormatting>
  <conditionalFormatting sqref="S13:X13">
    <cfRule type="duplicateValues" dxfId="191" priority="92"/>
  </conditionalFormatting>
  <conditionalFormatting sqref="S14:X14">
    <cfRule type="duplicateValues" dxfId="190" priority="91"/>
  </conditionalFormatting>
  <conditionalFormatting sqref="S15:X15">
    <cfRule type="duplicateValues" dxfId="189" priority="90"/>
  </conditionalFormatting>
  <conditionalFormatting sqref="S16:X16">
    <cfRule type="duplicateValues" dxfId="188" priority="89"/>
  </conditionalFormatting>
  <conditionalFormatting sqref="S17:X17">
    <cfRule type="duplicateValues" dxfId="187" priority="88"/>
  </conditionalFormatting>
  <conditionalFormatting sqref="S18:X18">
    <cfRule type="duplicateValues" dxfId="186" priority="87"/>
  </conditionalFormatting>
  <conditionalFormatting sqref="S19:X19">
    <cfRule type="duplicateValues" dxfId="185" priority="86"/>
  </conditionalFormatting>
  <conditionalFormatting sqref="S20:X20">
    <cfRule type="duplicateValues" dxfId="184" priority="85"/>
  </conditionalFormatting>
  <conditionalFormatting sqref="S21:X21">
    <cfRule type="duplicateValues" dxfId="183" priority="84"/>
  </conditionalFormatting>
  <conditionalFormatting sqref="S22:X22">
    <cfRule type="duplicateValues" dxfId="182" priority="83"/>
  </conditionalFormatting>
  <conditionalFormatting sqref="S23:X23">
    <cfRule type="duplicateValues" dxfId="181" priority="82"/>
  </conditionalFormatting>
  <conditionalFormatting sqref="S24:X24">
    <cfRule type="duplicateValues" dxfId="180" priority="81"/>
  </conditionalFormatting>
  <conditionalFormatting sqref="S25:X25">
    <cfRule type="duplicateValues" dxfId="179" priority="80"/>
  </conditionalFormatting>
  <conditionalFormatting sqref="S26:X26">
    <cfRule type="duplicateValues" dxfId="178" priority="79"/>
  </conditionalFormatting>
  <conditionalFormatting sqref="S27:X27">
    <cfRule type="duplicateValues" dxfId="177" priority="78"/>
  </conditionalFormatting>
  <conditionalFormatting sqref="S28:X28">
    <cfRule type="duplicateValues" dxfId="176" priority="77"/>
  </conditionalFormatting>
  <conditionalFormatting sqref="S29:X29">
    <cfRule type="duplicateValues" dxfId="175" priority="76"/>
  </conditionalFormatting>
  <conditionalFormatting sqref="S30:X30">
    <cfRule type="duplicateValues" dxfId="174" priority="75"/>
  </conditionalFormatting>
  <conditionalFormatting sqref="S31:X31">
    <cfRule type="duplicateValues" dxfId="173" priority="74"/>
  </conditionalFormatting>
  <conditionalFormatting sqref="S32:X32">
    <cfRule type="duplicateValues" dxfId="172" priority="73"/>
  </conditionalFormatting>
  <conditionalFormatting sqref="S33:X33">
    <cfRule type="duplicateValues" dxfId="171" priority="72"/>
  </conditionalFormatting>
  <conditionalFormatting sqref="S34:X34">
    <cfRule type="duplicateValues" dxfId="170" priority="71"/>
  </conditionalFormatting>
  <conditionalFormatting sqref="S35:X35">
    <cfRule type="duplicateValues" dxfId="169" priority="70"/>
  </conditionalFormatting>
  <conditionalFormatting sqref="S36:X36">
    <cfRule type="duplicateValues" dxfId="168" priority="69"/>
  </conditionalFormatting>
  <conditionalFormatting sqref="S37:X37">
    <cfRule type="duplicateValues" dxfId="167" priority="68"/>
  </conditionalFormatting>
  <conditionalFormatting sqref="S38:X38">
    <cfRule type="duplicateValues" dxfId="166" priority="67"/>
  </conditionalFormatting>
  <conditionalFormatting sqref="S39:X39">
    <cfRule type="duplicateValues" dxfId="165" priority="66"/>
  </conditionalFormatting>
  <conditionalFormatting sqref="S40:X40">
    <cfRule type="duplicateValues" dxfId="164" priority="65"/>
  </conditionalFormatting>
  <conditionalFormatting sqref="S41:X41">
    <cfRule type="duplicateValues" dxfId="163" priority="64"/>
  </conditionalFormatting>
  <conditionalFormatting sqref="S42:X42">
    <cfRule type="duplicateValues" dxfId="162" priority="63"/>
  </conditionalFormatting>
  <conditionalFormatting sqref="S43:X43">
    <cfRule type="duplicateValues" dxfId="161" priority="62"/>
  </conditionalFormatting>
  <conditionalFormatting sqref="S44:X44">
    <cfRule type="duplicateValues" dxfId="160" priority="61"/>
  </conditionalFormatting>
  <conditionalFormatting sqref="S45:X45">
    <cfRule type="duplicateValues" dxfId="159" priority="60"/>
  </conditionalFormatting>
  <conditionalFormatting sqref="S46:X46">
    <cfRule type="duplicateValues" dxfId="158" priority="59"/>
  </conditionalFormatting>
  <conditionalFormatting sqref="S47:X47">
    <cfRule type="duplicateValues" dxfId="157" priority="58"/>
  </conditionalFormatting>
  <conditionalFormatting sqref="S48:X48">
    <cfRule type="duplicateValues" dxfId="156" priority="57"/>
  </conditionalFormatting>
  <conditionalFormatting sqref="S49:X49">
    <cfRule type="duplicateValues" dxfId="155" priority="56"/>
  </conditionalFormatting>
  <conditionalFormatting sqref="S50:X50">
    <cfRule type="duplicateValues" dxfId="154" priority="55"/>
  </conditionalFormatting>
  <conditionalFormatting sqref="S51:X51">
    <cfRule type="duplicateValues" dxfId="153" priority="54"/>
  </conditionalFormatting>
  <conditionalFormatting sqref="S52:X52">
    <cfRule type="duplicateValues" dxfId="152" priority="53"/>
  </conditionalFormatting>
  <conditionalFormatting sqref="S53:X53">
    <cfRule type="duplicateValues" dxfId="151" priority="52"/>
  </conditionalFormatting>
  <conditionalFormatting sqref="S54:X54">
    <cfRule type="duplicateValues" dxfId="150" priority="51"/>
  </conditionalFormatting>
  <conditionalFormatting sqref="S55:X55">
    <cfRule type="duplicateValues" dxfId="149" priority="50"/>
  </conditionalFormatting>
  <conditionalFormatting sqref="S56:X56">
    <cfRule type="duplicateValues" dxfId="148" priority="49"/>
  </conditionalFormatting>
  <conditionalFormatting sqref="S57:X57">
    <cfRule type="duplicateValues" dxfId="147" priority="48"/>
  </conditionalFormatting>
  <conditionalFormatting sqref="S58:X58">
    <cfRule type="duplicateValues" dxfId="146" priority="47"/>
  </conditionalFormatting>
  <conditionalFormatting sqref="S59:X59">
    <cfRule type="duplicateValues" dxfId="145" priority="46"/>
  </conditionalFormatting>
  <conditionalFormatting sqref="S60:X60">
    <cfRule type="duplicateValues" dxfId="144" priority="45"/>
  </conditionalFormatting>
  <conditionalFormatting sqref="S61:X61">
    <cfRule type="duplicateValues" dxfId="143" priority="44"/>
  </conditionalFormatting>
  <conditionalFormatting sqref="S62:X62">
    <cfRule type="duplicateValues" dxfId="142" priority="43"/>
  </conditionalFormatting>
  <conditionalFormatting sqref="S63:X63">
    <cfRule type="duplicateValues" dxfId="141" priority="42"/>
  </conditionalFormatting>
  <conditionalFormatting sqref="S64:X64">
    <cfRule type="duplicateValues" dxfId="140" priority="41"/>
  </conditionalFormatting>
  <conditionalFormatting sqref="S65:X65">
    <cfRule type="duplicateValues" dxfId="139" priority="40"/>
  </conditionalFormatting>
  <conditionalFormatting sqref="S66:X66">
    <cfRule type="duplicateValues" dxfId="138" priority="39"/>
  </conditionalFormatting>
  <conditionalFormatting sqref="S67:X67">
    <cfRule type="duplicateValues" dxfId="137" priority="38"/>
  </conditionalFormatting>
  <conditionalFormatting sqref="S68:X68">
    <cfRule type="duplicateValues" dxfId="136" priority="37"/>
  </conditionalFormatting>
  <conditionalFormatting sqref="S69:X69">
    <cfRule type="duplicateValues" dxfId="135" priority="36"/>
  </conditionalFormatting>
  <conditionalFormatting sqref="S70:X70">
    <cfRule type="duplicateValues" dxfId="134" priority="35"/>
  </conditionalFormatting>
  <conditionalFormatting sqref="S71:X71">
    <cfRule type="duplicateValues" dxfId="133" priority="34"/>
  </conditionalFormatting>
  <conditionalFormatting sqref="S72:X72">
    <cfRule type="duplicateValues" dxfId="132" priority="33"/>
  </conditionalFormatting>
  <conditionalFormatting sqref="S73:X73">
    <cfRule type="duplicateValues" dxfId="131" priority="32"/>
  </conditionalFormatting>
  <conditionalFormatting sqref="S74:X74">
    <cfRule type="duplicateValues" dxfId="130" priority="31"/>
  </conditionalFormatting>
  <conditionalFormatting sqref="S75:X75">
    <cfRule type="duplicateValues" dxfId="129" priority="30"/>
  </conditionalFormatting>
  <conditionalFormatting sqref="S76:X76">
    <cfRule type="duplicateValues" dxfId="128" priority="29"/>
  </conditionalFormatting>
  <conditionalFormatting sqref="S77:X77">
    <cfRule type="duplicateValues" dxfId="127" priority="28"/>
  </conditionalFormatting>
  <conditionalFormatting sqref="S78:X78">
    <cfRule type="duplicateValues" dxfId="126" priority="27"/>
  </conditionalFormatting>
  <conditionalFormatting sqref="S79:X79">
    <cfRule type="duplicateValues" dxfId="125" priority="26"/>
  </conditionalFormatting>
  <conditionalFormatting sqref="S80:X80">
    <cfRule type="duplicateValues" dxfId="124" priority="25"/>
  </conditionalFormatting>
  <conditionalFormatting sqref="S81:X81">
    <cfRule type="duplicateValues" dxfId="123" priority="24"/>
  </conditionalFormatting>
  <conditionalFormatting sqref="S82:X82">
    <cfRule type="duplicateValues" dxfId="122" priority="23"/>
  </conditionalFormatting>
  <conditionalFormatting sqref="S83:X83">
    <cfRule type="duplicateValues" dxfId="121" priority="22"/>
  </conditionalFormatting>
  <conditionalFormatting sqref="S84:X84">
    <cfRule type="duplicateValues" dxfId="120" priority="21"/>
  </conditionalFormatting>
  <conditionalFormatting sqref="S85:X85">
    <cfRule type="duplicateValues" dxfId="119" priority="20"/>
  </conditionalFormatting>
  <conditionalFormatting sqref="S86:X86">
    <cfRule type="duplicateValues" dxfId="118" priority="19"/>
  </conditionalFormatting>
  <conditionalFormatting sqref="S87:X87">
    <cfRule type="duplicateValues" dxfId="117" priority="18"/>
  </conditionalFormatting>
  <conditionalFormatting sqref="S88:X88">
    <cfRule type="duplicateValues" dxfId="116" priority="17"/>
  </conditionalFormatting>
  <conditionalFormatting sqref="S89:X89">
    <cfRule type="duplicateValues" dxfId="115" priority="16"/>
  </conditionalFormatting>
  <conditionalFormatting sqref="S90:X90">
    <cfRule type="duplicateValues" dxfId="114" priority="15"/>
  </conditionalFormatting>
  <conditionalFormatting sqref="S91:X91">
    <cfRule type="duplicateValues" dxfId="113" priority="14"/>
  </conditionalFormatting>
  <conditionalFormatting sqref="S92:X92">
    <cfRule type="duplicateValues" dxfId="112" priority="13"/>
  </conditionalFormatting>
  <conditionalFormatting sqref="S93:X93">
    <cfRule type="duplicateValues" dxfId="111" priority="12"/>
  </conditionalFormatting>
  <conditionalFormatting sqref="S94:X94">
    <cfRule type="duplicateValues" dxfId="110" priority="11"/>
  </conditionalFormatting>
  <conditionalFormatting sqref="S95:X95">
    <cfRule type="duplicateValues" dxfId="109" priority="10"/>
  </conditionalFormatting>
  <conditionalFormatting sqref="S96:X96">
    <cfRule type="duplicateValues" dxfId="108" priority="9"/>
  </conditionalFormatting>
  <conditionalFormatting sqref="S97:X97">
    <cfRule type="duplicateValues" dxfId="107" priority="8"/>
  </conditionalFormatting>
  <conditionalFormatting sqref="S98:X98">
    <cfRule type="duplicateValues" dxfId="106" priority="7"/>
  </conditionalFormatting>
  <conditionalFormatting sqref="S99:X99">
    <cfRule type="duplicateValues" dxfId="105" priority="6"/>
  </conditionalFormatting>
  <conditionalFormatting sqref="S100:X100">
    <cfRule type="duplicateValues" dxfId="104" priority="5"/>
  </conditionalFormatting>
  <conditionalFormatting sqref="S101:X101">
    <cfRule type="duplicateValues" dxfId="103" priority="4"/>
  </conditionalFormatting>
  <conditionalFormatting sqref="S102:X102">
    <cfRule type="duplicateValues" dxfId="102" priority="3"/>
  </conditionalFormatting>
  <conditionalFormatting sqref="S103:X103">
    <cfRule type="duplicateValues" dxfId="101" priority="2"/>
  </conditionalFormatting>
  <conditionalFormatting sqref="S104:X104">
    <cfRule type="duplicateValues" dxfId="100" priority="1"/>
  </conditionalFormatting>
  <dataValidations xWindow="456" yWindow="727" count="10">
    <dataValidation type="list" allowBlank="1" showInputMessage="1" showErrorMessage="1" errorTitle="Error" error="Solo debes ingresar del 1 al 7, vuelve a intentarlo." promptTitle="Colecciones" prompt="Elige solo del 1 al 7." sqref="H5:I104" xr:uid="{00000000-0002-0000-0000-000000000000}">
      <formula1>$AA$5:$AA$11</formula1>
    </dataValidation>
    <dataValidation type="list" allowBlank="1" showInputMessage="1" showErrorMessage="1" errorTitle="Tipo" error="Solo debes ingresar del 1 al 2, vuelve a intentarlo." promptTitle="Tipo" prompt="Elige solo del 1 al 2." sqref="J5:J104 N5:N104" xr:uid="{00000000-0002-0000-0000-000001000000}">
      <formula1>$AA$5:$AA$6</formula1>
    </dataValidation>
    <dataValidation type="list" allowBlank="1" showInputMessage="1" showErrorMessage="1" errorTitle="Tipo" error="Solo debes ingresar del 1 al 5, vuelve a intentarlo." promptTitle="Tipo" prompt="Elige solo del 1 al 5." sqref="K5:K104" xr:uid="{00000000-0002-0000-0000-000002000000}">
      <formula1>$AA$5:$AA$9</formula1>
    </dataValidation>
    <dataValidation type="list" allowBlank="1" showInputMessage="1" showErrorMessage="1" error="Solo puedes ingresar valor del 1 al 6" prompt="Ingresa un valor del 1 al 6" sqref="S5:X104" xr:uid="{00000000-0002-0000-0000-000003000000}">
      <formula1>$AA$5:$AA$10</formula1>
    </dataValidation>
    <dataValidation type="list" allowBlank="1" showInputMessage="1" showErrorMessage="1" errorTitle="Error" error="Solo puedes elegir del 1 al 4" promptTitle="Atributos del personal" prompt="Ingresa solo del 1 al 4" sqref="O5:R104" xr:uid="{00000000-0002-0000-0000-000004000000}">
      <formula1>$AA$5:$AA$8</formula1>
    </dataValidation>
    <dataValidation type="list" allowBlank="1" showInputMessage="1" showErrorMessage="1" errorTitle="Error" error="Solo del 1 al 3, intentalo de nuevo" promptTitle="Género" prompt="Elige solo del 1 al 3" sqref="D5:D104" xr:uid="{00000000-0002-0000-0000-000005000000}">
      <formula1>$AA$5:$AA$7</formula1>
    </dataValidation>
    <dataValidation type="list" allowBlank="1" showInputMessage="1" showErrorMessage="1" errorTitle="Error" error="Vuelve a intentar, solo el 1 al 10" promptTitle="Servicios" prompt="Elige solo del 1 al 10" sqref="L5:M104" xr:uid="{00000000-0002-0000-0000-000006000000}">
      <formula1>$AA$5:$AA$14</formula1>
    </dataValidation>
    <dataValidation type="list" allowBlank="1" showInputMessage="1" showErrorMessage="1" errorTitle="Error" error="Vuelve intentarlo solo valores del 1 al 6." prompt="Ingresa valores del 1 al 6 ." sqref="G5:G104" xr:uid="{00000000-0002-0000-0000-000007000000}">
      <formula1>$AA$5:$AA$10</formula1>
    </dataValidation>
    <dataValidation type="list" allowBlank="1" showInputMessage="1" showErrorMessage="1" errorTitle="Error" error="Solo debes ingresar del 1 al 6, vuelve a intentarlo." promptTitle="Colecciones" prompt="Elige solo del 1 al 6." sqref="F5:F104" xr:uid="{00000000-0002-0000-0000-000008000000}">
      <formula1>$AA$5:$AA$10</formula1>
    </dataValidation>
    <dataValidation type="list" allowBlank="1" showInputMessage="1" showErrorMessage="1" errorTitle="Error" error="Solo debes ingresar del 1 al 6, vuelve a intentarlo." promptTitle="Tipo usuario" prompt="Elige solo del 1 al 7." sqref="E6:E104 E5" xr:uid="{370F7F77-5C39-4BEE-A0F7-8DA49F8F04F6}">
      <formula1>$AA$5:$AA$11</formula1>
    </dataValidation>
  </dataValidations>
  <pageMargins left="0.7" right="0.7" top="0.75" bottom="0.75" header="0.3" footer="0.3"/>
  <pageSetup paperSize="9"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tabColor rgb="FFBF95DF"/>
  </sheetPr>
  <dimension ref="A14:Q132"/>
  <sheetViews>
    <sheetView zoomScale="110" zoomScaleNormal="110" workbookViewId="0">
      <selection activeCell="K22" sqref="K22"/>
    </sheetView>
  </sheetViews>
  <sheetFormatPr baseColWidth="10" defaultRowHeight="15"/>
  <cols>
    <col min="1" max="1" width="5.140625" customWidth="1"/>
    <col min="2" max="2" width="35.42578125" style="36" customWidth="1"/>
    <col min="3" max="3" width="10.42578125" style="5" bestFit="1" customWidth="1"/>
    <col min="4" max="4" width="12" customWidth="1"/>
    <col min="5" max="5" width="12.28515625" customWidth="1"/>
    <col min="6" max="6" width="14.85546875" customWidth="1"/>
    <col min="7" max="7" width="15.140625" customWidth="1"/>
    <col min="11" max="11" width="5.140625" customWidth="1"/>
    <col min="12" max="12" width="35.42578125" customWidth="1"/>
    <col min="13" max="13" width="10.42578125" bestFit="1" customWidth="1"/>
    <col min="14" max="14" width="13.5703125" customWidth="1"/>
    <col min="15" max="15" width="14.140625" customWidth="1"/>
    <col min="16" max="16" width="13.28515625" customWidth="1"/>
  </cols>
  <sheetData>
    <row r="14" spans="1:3">
      <c r="A14" s="49"/>
      <c r="B14" s="50" t="s">
        <v>202</v>
      </c>
      <c r="C14" s="49"/>
    </row>
    <row r="15" spans="1:3">
      <c r="A15" s="33">
        <v>1</v>
      </c>
      <c r="B15" s="34" t="s">
        <v>7</v>
      </c>
      <c r="C15" s="35">
        <f>COUNTIF(Tabla5106[Género],1)</f>
        <v>0</v>
      </c>
    </row>
    <row r="16" spans="1:3">
      <c r="A16" s="33">
        <v>2</v>
      </c>
      <c r="B16" s="34" t="s">
        <v>8</v>
      </c>
      <c r="C16" s="35">
        <f>COUNTIF(Tabla5106[Género],2)</f>
        <v>0</v>
      </c>
    </row>
    <row r="17" spans="1:13">
      <c r="A17" s="33">
        <v>3</v>
      </c>
      <c r="B17" s="34" t="s">
        <v>6</v>
      </c>
      <c r="C17" s="35">
        <f>COUNTIF(Tabla5106[Género],3)</f>
        <v>0</v>
      </c>
    </row>
    <row r="25" spans="1:13" ht="27" customHeight="1">
      <c r="A25" s="49"/>
      <c r="B25" s="50" t="s">
        <v>108</v>
      </c>
      <c r="C25" s="49"/>
    </row>
    <row r="26" spans="1:13">
      <c r="A26" s="33">
        <v>1</v>
      </c>
      <c r="B26" s="34" t="s">
        <v>148</v>
      </c>
      <c r="C26" s="35">
        <f>COUNTIF(Tabla5106[Tipo de usuario],1)</f>
        <v>0</v>
      </c>
    </row>
    <row r="27" spans="1:13">
      <c r="A27" s="33">
        <v>2</v>
      </c>
      <c r="B27" s="34" t="s">
        <v>149</v>
      </c>
      <c r="C27" s="35">
        <f>COUNTIF(Tabla5106[Tipo de usuario],2)</f>
        <v>0</v>
      </c>
    </row>
    <row r="28" spans="1:13">
      <c r="A28" s="33">
        <v>3</v>
      </c>
      <c r="B28" s="34" t="s">
        <v>150</v>
      </c>
      <c r="C28" s="35">
        <f>COUNTIF(Tabla5106[Tipo de usuario],3)</f>
        <v>0</v>
      </c>
    </row>
    <row r="29" spans="1:13" ht="30">
      <c r="A29" s="33">
        <v>4</v>
      </c>
      <c r="B29" s="34" t="s">
        <v>265</v>
      </c>
      <c r="C29" s="35">
        <f>COUNTIF(Tabla5106[Tipo de usuario],4)</f>
        <v>0</v>
      </c>
      <c r="L29" s="36"/>
      <c r="M29" s="5"/>
    </row>
    <row r="30" spans="1:13">
      <c r="A30" s="33">
        <v>5</v>
      </c>
      <c r="B30" s="36" t="s">
        <v>223</v>
      </c>
      <c r="C30" s="35">
        <f>COUNTIF(Tabla5106[Tipo de usuario],5)</f>
        <v>0</v>
      </c>
      <c r="L30" s="36"/>
      <c r="M30" s="5"/>
    </row>
    <row r="31" spans="1:13">
      <c r="A31" s="33">
        <v>6</v>
      </c>
      <c r="B31" s="34" t="s">
        <v>5</v>
      </c>
      <c r="C31" s="35"/>
      <c r="L31" s="36"/>
      <c r="M31" s="5"/>
    </row>
    <row r="32" spans="1:13">
      <c r="A32" s="33">
        <v>7</v>
      </c>
      <c r="B32" s="34" t="s">
        <v>6</v>
      </c>
      <c r="C32" s="35">
        <f>COUNTIF(Tabla5106[Tipo de usuario],6)</f>
        <v>0</v>
      </c>
      <c r="L32" s="36"/>
      <c r="M32" s="5"/>
    </row>
    <row r="38" spans="1:3" ht="27" customHeight="1">
      <c r="A38" s="49"/>
      <c r="B38" s="50" t="s">
        <v>107</v>
      </c>
      <c r="C38" s="49"/>
    </row>
    <row r="39" spans="1:3">
      <c r="A39" s="33">
        <v>1</v>
      </c>
      <c r="B39" s="46" t="s">
        <v>111</v>
      </c>
      <c r="C39" s="35">
        <f>COUNTIF(Tabla5106[Frecuencia uso de la Biblioteca o CI],1)</f>
        <v>0</v>
      </c>
    </row>
    <row r="40" spans="1:3">
      <c r="A40" s="33">
        <v>2</v>
      </c>
      <c r="B40" s="46" t="s">
        <v>112</v>
      </c>
      <c r="C40" s="35">
        <f>COUNTIF(Tabla5106[Frecuencia uso de la Biblioteca o CI],2)</f>
        <v>0</v>
      </c>
    </row>
    <row r="41" spans="1:3">
      <c r="A41" s="33">
        <v>3</v>
      </c>
      <c r="B41" s="46" t="s">
        <v>113</v>
      </c>
      <c r="C41" s="35">
        <f>COUNTIF(Tabla5106[Frecuencia uso de la Biblioteca o CI],3)</f>
        <v>0</v>
      </c>
    </row>
    <row r="42" spans="1:3">
      <c r="A42" s="33">
        <v>4</v>
      </c>
      <c r="B42" s="46" t="s">
        <v>114</v>
      </c>
      <c r="C42" s="35">
        <f>COUNTIF(Tabla5106[Frecuencia uso de la Biblioteca o CI],4)</f>
        <v>0</v>
      </c>
    </row>
    <row r="43" spans="1:3">
      <c r="A43" s="33">
        <v>5</v>
      </c>
      <c r="B43" s="46" t="s">
        <v>115</v>
      </c>
      <c r="C43" s="35">
        <f>COUNTIF(Tabla5106[Frecuencia uso de la Biblioteca o CI],5)</f>
        <v>0</v>
      </c>
    </row>
    <row r="44" spans="1:3">
      <c r="A44" s="33">
        <v>6</v>
      </c>
      <c r="B44" s="46" t="s">
        <v>116</v>
      </c>
      <c r="C44" s="35">
        <f>COUNTIF(Tabla5106[Frecuencia uso de la Biblioteca o CI],6)</f>
        <v>0</v>
      </c>
    </row>
    <row r="49" spans="1:11" ht="26.25" customHeight="1">
      <c r="A49" s="49"/>
      <c r="B49" s="50" t="s">
        <v>133</v>
      </c>
      <c r="C49" s="49"/>
    </row>
    <row r="50" spans="1:11">
      <c r="A50" s="33">
        <v>1</v>
      </c>
      <c r="B50" s="37" t="s">
        <v>134</v>
      </c>
      <c r="C50" s="35">
        <f>COUNTIF(Tabla5106[Principal Interés],1)</f>
        <v>0</v>
      </c>
    </row>
    <row r="51" spans="1:11">
      <c r="A51" s="33">
        <v>2</v>
      </c>
      <c r="B51" s="38" t="s">
        <v>135</v>
      </c>
      <c r="C51" s="35">
        <f>COUNTIF(Tabla5106[Principal Interés],2)</f>
        <v>0</v>
      </c>
    </row>
    <row r="52" spans="1:11">
      <c r="A52" s="33">
        <v>3</v>
      </c>
      <c r="B52" t="s">
        <v>136</v>
      </c>
      <c r="C52" s="35">
        <f>COUNTIF(Tabla5106[Principal Interés],3)</f>
        <v>0</v>
      </c>
    </row>
    <row r="53" spans="1:11">
      <c r="A53" s="33">
        <v>4</v>
      </c>
      <c r="B53" s="39" t="s">
        <v>137</v>
      </c>
      <c r="C53" s="35">
        <f>COUNTIF(Tabla5106[Principal Interés],4)</f>
        <v>0</v>
      </c>
    </row>
    <row r="54" spans="1:11">
      <c r="A54" s="33">
        <v>5</v>
      </c>
      <c r="B54" s="39" t="s">
        <v>138</v>
      </c>
      <c r="C54" s="35">
        <f>COUNTIF(Tabla5106[Principal Interés],5)</f>
        <v>0</v>
      </c>
    </row>
    <row r="55" spans="1:11">
      <c r="A55" s="33">
        <v>6</v>
      </c>
      <c r="B55" s="38" t="s">
        <v>6</v>
      </c>
      <c r="C55" s="35">
        <f>COUNTIF(Tabla5106[Principal Interés],6)</f>
        <v>0</v>
      </c>
    </row>
    <row r="56" spans="1:11">
      <c r="B56"/>
    </row>
    <row r="57" spans="1:11">
      <c r="B57"/>
    </row>
    <row r="58" spans="1:11" ht="45">
      <c r="A58" s="49"/>
      <c r="B58" s="50" t="s">
        <v>262</v>
      </c>
      <c r="C58" s="49"/>
    </row>
    <row r="59" spans="1:11">
      <c r="A59" s="33">
        <v>1</v>
      </c>
      <c r="B59" s="37" t="s">
        <v>211</v>
      </c>
      <c r="C59" s="35">
        <f>COUNTIF(Tabla5106[[Tipo de colección 1]:[Tipo de colección 2]],1)</f>
        <v>0</v>
      </c>
    </row>
    <row r="60" spans="1:11">
      <c r="A60" s="33">
        <v>2</v>
      </c>
      <c r="B60" s="38" t="s">
        <v>212</v>
      </c>
      <c r="C60" s="35">
        <f>COUNTIF(Tabla5106[[Tipo de colección 1]:[Tipo de colección 2]],2)</f>
        <v>0</v>
      </c>
    </row>
    <row r="61" spans="1:11">
      <c r="A61" s="33">
        <v>3</v>
      </c>
      <c r="B61" s="38" t="s">
        <v>214</v>
      </c>
      <c r="C61" s="35">
        <f>COUNTIF(Tabla5106[[Tipo de colección 1]:[Tipo de colección 2]],3)</f>
        <v>0</v>
      </c>
    </row>
    <row r="62" spans="1:11">
      <c r="A62" s="33">
        <v>4</v>
      </c>
      <c r="B62" s="4" t="s">
        <v>213</v>
      </c>
      <c r="C62" s="35">
        <f>COUNTIF(Tabla5106[[Tipo de colección 1]:[Tipo de colección 2]],4)</f>
        <v>0</v>
      </c>
    </row>
    <row r="63" spans="1:11">
      <c r="A63" s="33">
        <v>5</v>
      </c>
      <c r="B63" s="39" t="s">
        <v>215</v>
      </c>
      <c r="C63" s="35">
        <f>COUNTIF(Tabla5106[[Tipo de colección 1]:[Tipo de colección 2]],5)</f>
        <v>0</v>
      </c>
    </row>
    <row r="64" spans="1:11">
      <c r="A64" s="33">
        <v>6</v>
      </c>
      <c r="B64" s="38" t="s">
        <v>216</v>
      </c>
      <c r="C64" s="35">
        <f>COUNTIF(Tabla5106[[Tipo de colección 1]:[Tipo de colección 2]],6)</f>
        <v>0</v>
      </c>
      <c r="K64" t="s">
        <v>210</v>
      </c>
    </row>
    <row r="65" spans="1:3">
      <c r="A65" s="33">
        <v>7</v>
      </c>
      <c r="B65" s="38" t="s">
        <v>217</v>
      </c>
      <c r="C65" s="35">
        <f>COUNTIF(Tabla5106[[Tipo de colección 1]:[Tipo de colección 2]],7)</f>
        <v>0</v>
      </c>
    </row>
    <row r="66" spans="1:3">
      <c r="B66"/>
    </row>
    <row r="67" spans="1:3">
      <c r="B67"/>
    </row>
    <row r="68" spans="1:3">
      <c r="B68"/>
    </row>
    <row r="69" spans="1:3">
      <c r="B69"/>
    </row>
    <row r="70" spans="1:3">
      <c r="B70"/>
    </row>
    <row r="74" spans="1:3">
      <c r="A74" s="232" t="s">
        <v>104</v>
      </c>
      <c r="B74" s="232"/>
      <c r="C74" s="232"/>
    </row>
    <row r="75" spans="1:3">
      <c r="A75" s="40">
        <v>1</v>
      </c>
      <c r="B75" s="41" t="s">
        <v>109</v>
      </c>
      <c r="C75" s="42">
        <f>COUNTIF(Tabla5106[Formato],1)</f>
        <v>0</v>
      </c>
    </row>
    <row r="76" spans="1:3" ht="17.25" customHeight="1">
      <c r="A76" s="40">
        <v>2</v>
      </c>
      <c r="B76" s="41" t="s">
        <v>110</v>
      </c>
      <c r="C76" s="42">
        <f>COUNTIF(Tabla5106[Formato],2)</f>
        <v>0</v>
      </c>
    </row>
    <row r="84" spans="1:3" ht="30">
      <c r="A84" s="47"/>
      <c r="B84" s="48" t="s">
        <v>218</v>
      </c>
      <c r="C84" s="49"/>
    </row>
    <row r="85" spans="1:3">
      <c r="A85" s="40">
        <v>1</v>
      </c>
      <c r="B85" s="41" t="s">
        <v>219</v>
      </c>
      <c r="C85" s="43">
        <f>COUNTIF(Tabla5106[Idioma],1)</f>
        <v>0</v>
      </c>
    </row>
    <row r="86" spans="1:3">
      <c r="A86" s="40">
        <v>2</v>
      </c>
      <c r="B86" s="41" t="s">
        <v>184</v>
      </c>
      <c r="C86" s="43">
        <f>COUNTIF(Tabla5106[Idioma],2)</f>
        <v>0</v>
      </c>
    </row>
    <row r="87" spans="1:3">
      <c r="A87" s="40">
        <v>3</v>
      </c>
      <c r="B87" s="41" t="s">
        <v>185</v>
      </c>
      <c r="C87" s="43">
        <f>COUNTIF(Tabla5106[Idioma],3)</f>
        <v>0</v>
      </c>
    </row>
    <row r="88" spans="1:3">
      <c r="A88" s="40">
        <v>4</v>
      </c>
      <c r="B88" s="41" t="s">
        <v>186</v>
      </c>
      <c r="C88" s="43">
        <f>COUNTIF(Tabla5106[Idioma],4)</f>
        <v>0</v>
      </c>
    </row>
    <row r="89" spans="1:3">
      <c r="A89" s="40">
        <v>5</v>
      </c>
      <c r="B89" s="41" t="s">
        <v>6</v>
      </c>
      <c r="C89" s="43">
        <f>COUNTIF(Tabla5106[Idioma],5)</f>
        <v>0</v>
      </c>
    </row>
    <row r="92" spans="1:3" ht="45">
      <c r="A92" s="49"/>
      <c r="B92" s="50" t="s">
        <v>263</v>
      </c>
      <c r="C92" s="49"/>
    </row>
    <row r="93" spans="1:3">
      <c r="A93" s="33">
        <v>1</v>
      </c>
      <c r="B93" s="37" t="s">
        <v>204</v>
      </c>
      <c r="C93" s="35">
        <f>COUNTIF(Tabla5106[[Servicios 1]:[Servicios 2]],1)</f>
        <v>0</v>
      </c>
    </row>
    <row r="94" spans="1:3">
      <c r="A94" s="33">
        <v>2</v>
      </c>
      <c r="B94" s="38" t="s">
        <v>205</v>
      </c>
      <c r="C94" s="35">
        <f>COUNTIF(Tabla5106[[Servicios 1]:[Servicios 2]],2)</f>
        <v>0</v>
      </c>
    </row>
    <row r="95" spans="1:3">
      <c r="A95" s="33">
        <v>3</v>
      </c>
      <c r="B95" t="s">
        <v>206</v>
      </c>
      <c r="C95" s="35">
        <f>COUNTIF(Tabla5106[[Servicios 1]:[Servicios 2]],3)</f>
        <v>0</v>
      </c>
    </row>
    <row r="96" spans="1:3">
      <c r="A96" s="33">
        <v>4</v>
      </c>
      <c r="B96" s="4" t="s">
        <v>54</v>
      </c>
      <c r="C96" s="35">
        <f>COUNTIF(Tabla5106[[Servicios 1]:[Servicios 2]],4)</f>
        <v>0</v>
      </c>
    </row>
    <row r="97" spans="1:3">
      <c r="A97" s="33">
        <v>5</v>
      </c>
      <c r="B97" s="39" t="s">
        <v>207</v>
      </c>
      <c r="C97" s="35">
        <f>COUNTIF(Tabla5106[[Servicios 1]:[Servicios 2]],5)</f>
        <v>0</v>
      </c>
    </row>
    <row r="98" spans="1:3">
      <c r="A98" s="33">
        <v>6</v>
      </c>
      <c r="B98" s="38" t="s">
        <v>208</v>
      </c>
      <c r="C98" s="35">
        <f>COUNTIF(Tabla5106[[Servicios 1]:[Servicios 2]],6)</f>
        <v>0</v>
      </c>
    </row>
    <row r="99" spans="1:3">
      <c r="A99" s="33">
        <v>7</v>
      </c>
      <c r="B99" s="38" t="s">
        <v>56</v>
      </c>
      <c r="C99" s="35">
        <f>COUNTIF(Tabla5106[[Servicios 1]:[Servicios 2]],7)</f>
        <v>0</v>
      </c>
    </row>
    <row r="100" spans="1:3">
      <c r="A100" s="33">
        <v>8</v>
      </c>
      <c r="B100" s="38" t="s">
        <v>57</v>
      </c>
      <c r="C100" s="35">
        <f>COUNTIF(Tabla5106[[Servicios 1]:[Servicios 2]],8)</f>
        <v>0</v>
      </c>
    </row>
    <row r="101" spans="1:3">
      <c r="A101" s="33">
        <v>9</v>
      </c>
      <c r="B101" s="38" t="s">
        <v>209</v>
      </c>
      <c r="C101" s="35">
        <f>COUNTIF(Tabla5106[[Servicios 1]:[Servicios 2]],9)</f>
        <v>0</v>
      </c>
    </row>
    <row r="102" spans="1:3">
      <c r="A102" s="33">
        <v>10</v>
      </c>
      <c r="B102" s="38" t="s">
        <v>6</v>
      </c>
      <c r="C102" s="35">
        <f>COUNTIF(Tabla5106[[Servicios 1]:[Servicios 2]],10)</f>
        <v>0</v>
      </c>
    </row>
    <row r="112" spans="1:3" ht="30">
      <c r="A112" s="47"/>
      <c r="B112" s="48" t="s">
        <v>139</v>
      </c>
      <c r="C112" s="49"/>
    </row>
    <row r="113" spans="1:17">
      <c r="A113" s="40">
        <v>1</v>
      </c>
      <c r="B113" s="41" t="s">
        <v>105</v>
      </c>
      <c r="C113" s="42">
        <f>COUNTIF(Tabla5106[Página Web],1)</f>
        <v>0</v>
      </c>
    </row>
    <row r="114" spans="1:17">
      <c r="A114" s="40">
        <v>2</v>
      </c>
      <c r="B114" s="41" t="s">
        <v>106</v>
      </c>
      <c r="C114" s="42">
        <f>COUNTIF(Tabla5106[Página Web],2)</f>
        <v>0</v>
      </c>
    </row>
    <row r="119" spans="1:17" ht="90">
      <c r="A119" s="47"/>
      <c r="B119" s="48" t="s">
        <v>220</v>
      </c>
      <c r="C119" s="49" t="s">
        <v>48</v>
      </c>
      <c r="K119" s="44" t="s">
        <v>146</v>
      </c>
      <c r="L119" s="45" t="s">
        <v>83</v>
      </c>
      <c r="M119" s="45" t="s">
        <v>84</v>
      </c>
      <c r="N119" s="45" t="s">
        <v>93</v>
      </c>
      <c r="O119" s="45" t="s">
        <v>6</v>
      </c>
    </row>
    <row r="120" spans="1:17">
      <c r="A120" s="33">
        <v>1</v>
      </c>
      <c r="B120" s="34" t="s">
        <v>83</v>
      </c>
      <c r="C120" s="35">
        <f>Tabla5106[[#Totals],[Amabilidad]]</f>
        <v>0</v>
      </c>
      <c r="K120" s="26">
        <v>1</v>
      </c>
      <c r="L120" s="5">
        <f>COUNTIF('DNU vaciado'!O5:O$104,1)</f>
        <v>0</v>
      </c>
      <c r="M120" s="5">
        <f>COUNTIF('DNU vaciado'!P$5:P$104,1)</f>
        <v>0</v>
      </c>
      <c r="N120" s="5">
        <f>COUNTIF('DNU vaciado'!Q5:Q$104,1)</f>
        <v>0</v>
      </c>
      <c r="O120" s="5">
        <f>COUNTIF('DNU vaciado'!R5:R$104,1)</f>
        <v>0</v>
      </c>
    </row>
    <row r="121" spans="1:17">
      <c r="A121" s="33">
        <v>2</v>
      </c>
      <c r="B121" s="34" t="s">
        <v>84</v>
      </c>
      <c r="C121" s="35">
        <f>Tabla5106[[#Totals],[Conocimientos]]</f>
        <v>0</v>
      </c>
      <c r="K121" s="26">
        <v>2</v>
      </c>
      <c r="L121" s="5">
        <f>COUNTIF('DNU vaciado'!O$5:O$104,2)</f>
        <v>0</v>
      </c>
      <c r="M121" s="5">
        <f>COUNTIF('DNU vaciado'!P$5:P$104,2)</f>
        <v>0</v>
      </c>
      <c r="N121" s="5">
        <f>COUNTIF('DNU vaciado'!Q5:Q$104,2)</f>
        <v>0</v>
      </c>
      <c r="O121" s="5">
        <f>COUNTIF('DNU vaciado'!R5:R$104,2)</f>
        <v>0</v>
      </c>
    </row>
    <row r="122" spans="1:17">
      <c r="A122" s="33">
        <v>3</v>
      </c>
      <c r="B122" s="34" t="s">
        <v>93</v>
      </c>
      <c r="C122" s="35">
        <f>Tabla5106[[#Totals],[Disposición e interés en el trabajo]]</f>
        <v>0</v>
      </c>
      <c r="K122" s="26">
        <v>3</v>
      </c>
      <c r="L122" s="5">
        <f>COUNTIF('DNU vaciado'!O$5:O$104,3)</f>
        <v>0</v>
      </c>
      <c r="M122" s="5">
        <f>COUNTIF('DNU vaciado'!P$5:P$104,3)</f>
        <v>0</v>
      </c>
      <c r="N122" s="5">
        <f>COUNTIF('DNU vaciado'!Q5:Q$104,3)</f>
        <v>0</v>
      </c>
      <c r="O122" s="5">
        <f>COUNTIF('DNU vaciado'!R5:R$104,3)</f>
        <v>0</v>
      </c>
    </row>
    <row r="123" spans="1:17">
      <c r="A123" s="33">
        <v>4</v>
      </c>
      <c r="B123" s="34" t="s">
        <v>6</v>
      </c>
      <c r="C123" s="35">
        <f>Tabla5106[[#Totals],[Otro]]</f>
        <v>0</v>
      </c>
      <c r="K123" s="26">
        <v>4</v>
      </c>
      <c r="L123" s="5">
        <f>COUNTIF('DNU vaciado'!O$5:O$104,4)</f>
        <v>0</v>
      </c>
      <c r="M123" s="5">
        <f>COUNTIF('DNU vaciado'!P$5:P$104,4)</f>
        <v>0</v>
      </c>
      <c r="N123" s="5">
        <f>COUNTIF('DNU vaciado'!Q5:Q$104,4)</f>
        <v>0</v>
      </c>
      <c r="O123" s="5">
        <f>COUNTIF('DNU vaciado'!R5:R$104,4)</f>
        <v>0</v>
      </c>
    </row>
    <row r="126" spans="1:17" ht="75">
      <c r="A126" s="47"/>
      <c r="B126" s="48" t="s">
        <v>221</v>
      </c>
      <c r="C126" s="49" t="s">
        <v>48</v>
      </c>
      <c r="K126" s="6" t="s">
        <v>146</v>
      </c>
      <c r="L126" s="51" t="s">
        <v>85</v>
      </c>
      <c r="M126" s="51" t="s">
        <v>86</v>
      </c>
      <c r="N126" s="51" t="s">
        <v>87</v>
      </c>
      <c r="O126" s="51" t="s">
        <v>88</v>
      </c>
      <c r="P126" s="51" t="s">
        <v>100</v>
      </c>
      <c r="Q126" s="51" t="s">
        <v>6</v>
      </c>
    </row>
    <row r="127" spans="1:17">
      <c r="A127" s="33">
        <v>1</v>
      </c>
      <c r="B127" s="34" t="s">
        <v>85</v>
      </c>
      <c r="C127" s="35">
        <f>Tabla5106[[#Totals],[Limpieza]]</f>
        <v>0</v>
      </c>
      <c r="K127" s="54">
        <v>1</v>
      </c>
      <c r="L127" s="52">
        <f>COUNTIF('DNU vaciado'!S$5:S$104,1)</f>
        <v>0</v>
      </c>
      <c r="M127" s="52">
        <f>COUNTIF('DNU vaciado'!T$5:T$104,1)</f>
        <v>0</v>
      </c>
      <c r="N127" s="52">
        <f>COUNTIF('DNU vaciado'!U$5:U$104,1)</f>
        <v>0</v>
      </c>
      <c r="O127" s="52">
        <f>COUNTIF('DNU vaciado'!V$5:V$104,1)</f>
        <v>0</v>
      </c>
      <c r="P127" s="52">
        <f>COUNTIF('DNU vaciado'!W$5:W$104,1)</f>
        <v>0</v>
      </c>
      <c r="Q127" s="52">
        <f>COUNTIF('DNU vaciado'!X$5:X$104,1)</f>
        <v>0</v>
      </c>
    </row>
    <row r="128" spans="1:17">
      <c r="A128" s="33">
        <v>2</v>
      </c>
      <c r="B128" s="34" t="s">
        <v>86</v>
      </c>
      <c r="C128" s="35">
        <f>Tabla5106[[#Totals],[Comodidad]]</f>
        <v>0</v>
      </c>
      <c r="K128" s="55">
        <v>2</v>
      </c>
      <c r="L128" s="53">
        <f>COUNTIF('DNU vaciado'!S5:S$104,2)</f>
        <v>0</v>
      </c>
      <c r="M128" s="53">
        <f>COUNTIF('DNU vaciado'!T5:T$104,2)</f>
        <v>0</v>
      </c>
      <c r="N128" s="53">
        <f>COUNTIF('DNU vaciado'!U5:U$104,2)</f>
        <v>0</v>
      </c>
      <c r="O128" s="53">
        <f>COUNTIF('DNU vaciado'!V5:V$104,2)</f>
        <v>0</v>
      </c>
      <c r="P128" s="53">
        <f>COUNTIF('DNU vaciado'!W5:W$104,2)</f>
        <v>0</v>
      </c>
      <c r="Q128" s="53">
        <f>COUNTIF('DNU vaciado'!X5:X$104,2)</f>
        <v>0</v>
      </c>
    </row>
    <row r="129" spans="1:17">
      <c r="A129" s="33">
        <v>3</v>
      </c>
      <c r="B129" s="34" t="s">
        <v>87</v>
      </c>
      <c r="C129" s="35">
        <f>Tabla5106[[#Totals],[Iluminación]]</f>
        <v>0</v>
      </c>
      <c r="K129" s="55">
        <v>3</v>
      </c>
      <c r="L129" s="53">
        <f>COUNTIF('DNU vaciado'!S$5:S$104,3)</f>
        <v>0</v>
      </c>
      <c r="M129" s="53">
        <f>COUNTIF('DNU vaciado'!T$5:T$104,3)</f>
        <v>0</v>
      </c>
      <c r="N129" s="53">
        <f>COUNTIF('DNU vaciado'!U$5:U$104,3)</f>
        <v>0</v>
      </c>
      <c r="O129" s="53">
        <f>COUNTIF('DNU vaciado'!V$5:V$104,3)</f>
        <v>0</v>
      </c>
      <c r="P129" s="53">
        <f>COUNTIF('DNU vaciado'!W$5:W$104,3)</f>
        <v>0</v>
      </c>
      <c r="Q129" s="53">
        <f>COUNTIF('DNU vaciado'!X$5:X$104,3)</f>
        <v>0</v>
      </c>
    </row>
    <row r="130" spans="1:17">
      <c r="A130" s="33">
        <v>4</v>
      </c>
      <c r="B130" s="34" t="s">
        <v>88</v>
      </c>
      <c r="C130" s="35">
        <f>Tabla5106[[#Totals],[Señalización]]</f>
        <v>0</v>
      </c>
      <c r="K130" s="55">
        <v>4</v>
      </c>
      <c r="L130" s="53">
        <f>COUNTIF('DNU vaciado'!S$5:S$104,4)</f>
        <v>0</v>
      </c>
      <c r="M130" s="53">
        <f>COUNTIF('DNU vaciado'!T$5:T$104,4)</f>
        <v>0</v>
      </c>
      <c r="N130" s="53">
        <f>COUNTIF('DNU vaciado'!U$5:U$104,4)</f>
        <v>0</v>
      </c>
      <c r="O130" s="53">
        <f>COUNTIF('DNU vaciado'!V$5:V$104,4)</f>
        <v>0</v>
      </c>
      <c r="P130" s="53">
        <f>COUNTIF('DNU vaciado'!W$5:W$104,4)</f>
        <v>0</v>
      </c>
      <c r="Q130" s="53">
        <f>COUNTIF('DNU vaciado'!X$5:X$104,4)</f>
        <v>0</v>
      </c>
    </row>
    <row r="131" spans="1:17">
      <c r="A131" s="33">
        <v>5</v>
      </c>
      <c r="B131" s="34" t="s">
        <v>100</v>
      </c>
      <c r="C131" s="35">
        <f>Tabla5106[[#Totals],[Ventilación ]]</f>
        <v>0</v>
      </c>
      <c r="K131" s="55">
        <v>5</v>
      </c>
      <c r="L131" s="53">
        <f>COUNTIF('DNU vaciado'!S$5:S$104,5)</f>
        <v>0</v>
      </c>
      <c r="M131" s="53">
        <f>COUNTIF('DNU vaciado'!T$5:T$104,5)</f>
        <v>0</v>
      </c>
      <c r="N131" s="53">
        <f>COUNTIF('DNU vaciado'!U$5:U$104,5)</f>
        <v>0</v>
      </c>
      <c r="O131" s="53">
        <f>COUNTIF('DNU vaciado'!V$5:V$104,5)</f>
        <v>0</v>
      </c>
      <c r="P131" s="53">
        <f>COUNTIF('DNU vaciado'!W$5:W$104,5)</f>
        <v>0</v>
      </c>
      <c r="Q131" s="53">
        <f>COUNTIF('DNU vaciado'!X$5:X$104,5)</f>
        <v>0</v>
      </c>
    </row>
    <row r="132" spans="1:17">
      <c r="A132" s="33">
        <v>6</v>
      </c>
      <c r="B132" s="34" t="s">
        <v>6</v>
      </c>
      <c r="C132" s="35">
        <f>Tabla5106[[#Totals],[otro2]]</f>
        <v>0</v>
      </c>
      <c r="K132" s="55">
        <v>6</v>
      </c>
      <c r="L132" s="53">
        <f>COUNTIF('DNU vaciado'!S$5:S$104,6)</f>
        <v>0</v>
      </c>
      <c r="M132" s="53">
        <f>COUNTIF('DNU vaciado'!T$5:T$104,6)</f>
        <v>0</v>
      </c>
      <c r="N132" s="53">
        <f>COUNTIF('DNU vaciado'!U$5:U$104,6)</f>
        <v>0</v>
      </c>
      <c r="O132" s="53">
        <f>COUNTIF('DNU vaciado'!V$5:V$104,6)</f>
        <v>0</v>
      </c>
      <c r="P132" s="53">
        <f>COUNTIF('DNU vaciado'!W$5:W$104,6)</f>
        <v>0</v>
      </c>
      <c r="Q132" s="53">
        <f>COUNTIF('DNU vaciado'!X$5:X$104,6)</f>
        <v>0</v>
      </c>
    </row>
  </sheetData>
  <mergeCells count="1">
    <mergeCell ref="A74:C74"/>
  </mergeCells>
  <conditionalFormatting sqref="C120:C123">
    <cfRule type="cellIs" dxfId="62" priority="7" operator="greaterThan">
      <formula>80</formula>
    </cfRule>
    <cfRule type="cellIs" dxfId="61" priority="10" operator="greaterThan">
      <formula>150</formula>
    </cfRule>
  </conditionalFormatting>
  <conditionalFormatting sqref="C127:C132">
    <cfRule type="cellIs" dxfId="60" priority="8" operator="greaterThan">
      <formula>80</formula>
    </cfRule>
    <cfRule type="cellIs" dxfId="59" priority="9" operator="greaterThan">
      <formula>150</formula>
    </cfRule>
  </conditionalFormatting>
  <pageMargins left="0.7" right="0.7" top="0.75" bottom="0.75" header="0.3" footer="0.3"/>
  <pageSetup paperSize="9" orientation="portrait" r:id="rId1"/>
  <drawing r:id="rId2"/>
  <tableParts count="2">
    <tablePart r:id="rId3"/>
    <tablePart r:id="rId4"/>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
  <dimension ref="A1:AD122"/>
  <sheetViews>
    <sheetView zoomScale="70" zoomScaleNormal="70" workbookViewId="0">
      <selection activeCell="E6" sqref="E6"/>
    </sheetView>
  </sheetViews>
  <sheetFormatPr baseColWidth="10" defaultColWidth="11" defaultRowHeight="15"/>
  <cols>
    <col min="1" max="1" width="12" style="57" customWidth="1"/>
    <col min="2" max="2" width="13.42578125" style="57" customWidth="1"/>
    <col min="3" max="3" width="41.85546875" style="57" customWidth="1"/>
    <col min="4" max="4" width="14.140625" style="57" customWidth="1"/>
    <col min="5" max="5" width="38.42578125" style="57" customWidth="1"/>
    <col min="6" max="6" width="19.7109375" style="57" bestFit="1" customWidth="1"/>
    <col min="7" max="7" width="45.7109375" style="57" customWidth="1"/>
    <col min="8" max="8" width="23" style="57" customWidth="1"/>
    <col min="9" max="9" width="35" style="57" customWidth="1"/>
    <col min="10" max="10" width="24.140625" style="57" bestFit="1" customWidth="1"/>
    <col min="11" max="11" width="33" style="57" customWidth="1"/>
    <col min="12" max="12" width="18" style="58" customWidth="1"/>
    <col min="13" max="13" width="30.5703125" style="58" customWidth="1"/>
    <col min="14" max="26" width="3.42578125" style="58" bestFit="1" customWidth="1"/>
    <col min="27" max="27" width="3.42578125" style="58" customWidth="1"/>
    <col min="28" max="28" width="1.42578125" style="58" customWidth="1"/>
    <col min="29" max="29" width="1.85546875" style="58" customWidth="1"/>
    <col min="30" max="30" width="0" style="58" hidden="1" customWidth="1"/>
    <col min="31" max="16384" width="11" style="58"/>
  </cols>
  <sheetData>
    <row r="1" spans="1:30" ht="116.25" customHeight="1"/>
    <row r="2" spans="1:30" s="59" customFormat="1" ht="36">
      <c r="A2" s="215" t="s">
        <v>61</v>
      </c>
      <c r="B2" s="216"/>
      <c r="C2" s="216"/>
      <c r="D2" s="216"/>
      <c r="E2" s="216"/>
      <c r="F2" s="216"/>
      <c r="G2" s="216"/>
      <c r="H2" s="216"/>
      <c r="I2" s="216"/>
      <c r="J2" s="216"/>
      <c r="K2" s="216"/>
    </row>
    <row r="3" spans="1:30" s="61" customFormat="1" ht="98.25" customHeight="1">
      <c r="A3" s="217" t="s">
        <v>183</v>
      </c>
      <c r="B3" s="218"/>
      <c r="C3" s="218"/>
      <c r="D3" s="218"/>
      <c r="E3" s="218"/>
      <c r="F3" s="219"/>
      <c r="G3" s="220" t="s">
        <v>151</v>
      </c>
      <c r="H3" s="221"/>
      <c r="I3" s="221"/>
      <c r="J3" s="221"/>
      <c r="K3" s="60" t="s">
        <v>140</v>
      </c>
    </row>
    <row r="4" spans="1:30" s="65" customFormat="1" ht="18.75" hidden="1">
      <c r="A4" s="62" t="s">
        <v>62</v>
      </c>
      <c r="B4" s="62" t="s">
        <v>63</v>
      </c>
      <c r="C4" s="62" t="s">
        <v>64</v>
      </c>
      <c r="D4" s="62" t="s">
        <v>65</v>
      </c>
      <c r="E4" s="62" t="s">
        <v>81</v>
      </c>
      <c r="F4" s="63" t="s">
        <v>117</v>
      </c>
      <c r="G4" s="64" t="s">
        <v>118</v>
      </c>
      <c r="H4" s="64" t="s">
        <v>119</v>
      </c>
      <c r="I4" s="64" t="s">
        <v>82</v>
      </c>
      <c r="J4" s="64" t="s">
        <v>92</v>
      </c>
      <c r="K4" s="64" t="s">
        <v>120</v>
      </c>
    </row>
    <row r="5" spans="1:30" s="65" customFormat="1" ht="174.75" customHeight="1">
      <c r="A5" s="201" t="s">
        <v>66</v>
      </c>
      <c r="B5" s="202" t="s">
        <v>67</v>
      </c>
      <c r="C5" s="202" t="s">
        <v>68</v>
      </c>
      <c r="D5" s="202" t="s">
        <v>69</v>
      </c>
      <c r="E5" s="203" t="s">
        <v>266</v>
      </c>
      <c r="F5" s="204" t="s">
        <v>248</v>
      </c>
      <c r="G5" s="202" t="s">
        <v>95</v>
      </c>
      <c r="H5" s="202" t="s">
        <v>96</v>
      </c>
      <c r="I5" s="202" t="s">
        <v>97</v>
      </c>
      <c r="J5" s="202" t="s">
        <v>98</v>
      </c>
      <c r="K5" s="202" t="s">
        <v>131</v>
      </c>
      <c r="L5" s="66"/>
      <c r="M5" s="67" t="s">
        <v>80</v>
      </c>
    </row>
    <row r="6" spans="1:30" s="71" customFormat="1" ht="21">
      <c r="A6" s="85">
        <f>ROW(A1)</f>
        <v>1</v>
      </c>
      <c r="B6" s="69"/>
      <c r="C6" s="69"/>
      <c r="D6" s="70"/>
      <c r="E6" s="68">
        <v>7</v>
      </c>
      <c r="F6" s="68"/>
      <c r="G6" s="68"/>
      <c r="H6" s="68"/>
      <c r="I6" s="68"/>
      <c r="J6" s="68"/>
      <c r="K6" s="68"/>
      <c r="M6" s="72">
        <v>0</v>
      </c>
      <c r="N6" s="73"/>
      <c r="AD6" s="71">
        <v>0</v>
      </c>
    </row>
    <row r="7" spans="1:30" s="71" customFormat="1" ht="21">
      <c r="A7" s="85">
        <f>A6+1</f>
        <v>2</v>
      </c>
      <c r="B7" s="69"/>
      <c r="C7" s="69"/>
      <c r="D7" s="70"/>
      <c r="E7" s="68"/>
      <c r="F7" s="68"/>
      <c r="G7" s="68"/>
      <c r="H7" s="68"/>
      <c r="I7" s="68"/>
      <c r="J7" s="68"/>
      <c r="K7" s="68"/>
      <c r="M7" s="74">
        <v>1</v>
      </c>
      <c r="AD7" s="71">
        <v>1</v>
      </c>
    </row>
    <row r="8" spans="1:30" s="71" customFormat="1" ht="21">
      <c r="A8" s="85">
        <f t="shared" ref="A8:A58" si="0">A7+1</f>
        <v>3</v>
      </c>
      <c r="B8" s="69"/>
      <c r="C8" s="69"/>
      <c r="D8" s="70"/>
      <c r="E8" s="68"/>
      <c r="F8" s="68"/>
      <c r="G8" s="68"/>
      <c r="H8" s="68"/>
      <c r="I8" s="68"/>
      <c r="J8" s="68"/>
      <c r="K8" s="68"/>
      <c r="M8" s="74">
        <v>2</v>
      </c>
      <c r="AD8" s="71">
        <v>2</v>
      </c>
    </row>
    <row r="9" spans="1:30" s="71" customFormat="1" ht="21">
      <c r="A9" s="85">
        <f t="shared" si="0"/>
        <v>4</v>
      </c>
      <c r="B9" s="69"/>
      <c r="C9" s="69"/>
      <c r="D9" s="70"/>
      <c r="E9" s="68"/>
      <c r="F9" s="68"/>
      <c r="G9" s="68"/>
      <c r="H9" s="68"/>
      <c r="I9" s="68"/>
      <c r="J9" s="68"/>
      <c r="K9" s="68"/>
      <c r="M9" s="74">
        <v>3</v>
      </c>
      <c r="AD9" s="71">
        <v>3</v>
      </c>
    </row>
    <row r="10" spans="1:30" s="71" customFormat="1" ht="21">
      <c r="A10" s="85">
        <f t="shared" si="0"/>
        <v>5</v>
      </c>
      <c r="B10" s="69"/>
      <c r="C10" s="69"/>
      <c r="D10" s="70"/>
      <c r="E10" s="68"/>
      <c r="F10" s="68"/>
      <c r="G10" s="68"/>
      <c r="H10" s="68"/>
      <c r="I10" s="68"/>
      <c r="J10" s="68"/>
      <c r="K10" s="68"/>
      <c r="M10" s="74">
        <v>4</v>
      </c>
      <c r="AD10" s="71">
        <v>4</v>
      </c>
    </row>
    <row r="11" spans="1:30" s="71" customFormat="1" ht="21">
      <c r="A11" s="85">
        <f t="shared" si="0"/>
        <v>6</v>
      </c>
      <c r="B11" s="69"/>
      <c r="C11" s="69"/>
      <c r="D11" s="70"/>
      <c r="E11" s="68"/>
      <c r="F11" s="68"/>
      <c r="G11" s="68"/>
      <c r="H11" s="68"/>
      <c r="I11" s="68"/>
      <c r="J11" s="68"/>
      <c r="K11" s="68"/>
      <c r="M11" s="74">
        <v>5</v>
      </c>
      <c r="AD11" s="71">
        <v>5</v>
      </c>
    </row>
    <row r="12" spans="1:30" s="71" customFormat="1" ht="21">
      <c r="A12" s="85">
        <f t="shared" si="0"/>
        <v>7</v>
      </c>
      <c r="B12" s="69"/>
      <c r="C12" s="69"/>
      <c r="D12" s="70"/>
      <c r="E12" s="68"/>
      <c r="F12" s="68"/>
      <c r="G12" s="68"/>
      <c r="H12" s="68"/>
      <c r="I12" s="68"/>
      <c r="J12" s="68"/>
      <c r="K12" s="68"/>
      <c r="M12" s="74">
        <v>6</v>
      </c>
      <c r="AD12" s="71">
        <v>6</v>
      </c>
    </row>
    <row r="13" spans="1:30" s="71" customFormat="1" ht="21">
      <c r="A13" s="85">
        <f t="shared" si="0"/>
        <v>8</v>
      </c>
      <c r="B13" s="69"/>
      <c r="C13" s="69"/>
      <c r="D13" s="70"/>
      <c r="E13" s="68"/>
      <c r="F13" s="68"/>
      <c r="G13" s="68"/>
      <c r="H13" s="68"/>
      <c r="I13" s="68"/>
      <c r="J13" s="68"/>
      <c r="K13" s="68"/>
      <c r="M13" s="74">
        <v>7</v>
      </c>
      <c r="AD13" s="71">
        <v>7</v>
      </c>
    </row>
    <row r="14" spans="1:30" s="71" customFormat="1" ht="21">
      <c r="A14" s="85">
        <f t="shared" si="0"/>
        <v>9</v>
      </c>
      <c r="B14" s="69"/>
      <c r="C14" s="69"/>
      <c r="D14" s="70"/>
      <c r="E14" s="68"/>
      <c r="F14" s="68"/>
      <c r="G14" s="68"/>
      <c r="H14" s="68"/>
      <c r="I14" s="68"/>
      <c r="J14" s="68"/>
      <c r="K14" s="68"/>
      <c r="AD14" s="71">
        <v>8</v>
      </c>
    </row>
    <row r="15" spans="1:30" s="71" customFormat="1" ht="21">
      <c r="A15" s="85">
        <f t="shared" si="0"/>
        <v>10</v>
      </c>
      <c r="B15" s="69"/>
      <c r="C15" s="69"/>
      <c r="D15" s="70"/>
      <c r="E15" s="68"/>
      <c r="F15" s="68"/>
      <c r="G15" s="68"/>
      <c r="H15" s="68"/>
      <c r="I15" s="68"/>
      <c r="J15" s="68"/>
      <c r="K15" s="68"/>
      <c r="AD15" s="71">
        <v>9</v>
      </c>
    </row>
    <row r="16" spans="1:30" s="71" customFormat="1" ht="21">
      <c r="A16" s="85">
        <f t="shared" si="0"/>
        <v>11</v>
      </c>
      <c r="B16" s="69"/>
      <c r="C16" s="69"/>
      <c r="D16" s="68"/>
      <c r="E16" s="68"/>
      <c r="F16" s="68"/>
      <c r="G16" s="68"/>
      <c r="H16" s="68"/>
      <c r="I16" s="68"/>
      <c r="J16" s="68"/>
      <c r="K16" s="68"/>
      <c r="AD16" s="71">
        <v>10</v>
      </c>
    </row>
    <row r="17" spans="1:30" s="71" customFormat="1" ht="21">
      <c r="A17" s="85">
        <f t="shared" si="0"/>
        <v>12</v>
      </c>
      <c r="B17" s="69"/>
      <c r="C17" s="69"/>
      <c r="D17" s="68"/>
      <c r="E17" s="68"/>
      <c r="F17" s="68"/>
      <c r="G17" s="68"/>
      <c r="H17" s="68"/>
      <c r="I17" s="68"/>
      <c r="J17" s="68"/>
      <c r="K17" s="68"/>
      <c r="AD17" s="71">
        <v>11</v>
      </c>
    </row>
    <row r="18" spans="1:30" s="71" customFormat="1" ht="21">
      <c r="A18" s="85">
        <f t="shared" si="0"/>
        <v>13</v>
      </c>
      <c r="B18" s="69"/>
      <c r="C18" s="69"/>
      <c r="D18" s="68"/>
      <c r="E18" s="68"/>
      <c r="F18" s="68"/>
      <c r="G18" s="68"/>
      <c r="H18" s="68"/>
      <c r="I18" s="68"/>
      <c r="J18" s="68"/>
      <c r="K18" s="68"/>
      <c r="AD18" s="71">
        <v>12</v>
      </c>
    </row>
    <row r="19" spans="1:30" s="71" customFormat="1" ht="21">
      <c r="A19" s="85">
        <f t="shared" si="0"/>
        <v>14</v>
      </c>
      <c r="B19" s="69"/>
      <c r="C19" s="69"/>
      <c r="D19" s="68"/>
      <c r="E19" s="68"/>
      <c r="F19" s="68"/>
      <c r="G19" s="68"/>
      <c r="H19" s="68"/>
      <c r="I19" s="68"/>
      <c r="J19" s="68"/>
      <c r="K19" s="68"/>
      <c r="AD19" s="71">
        <v>13</v>
      </c>
    </row>
    <row r="20" spans="1:30" s="71" customFormat="1" ht="21">
      <c r="A20" s="85">
        <f t="shared" si="0"/>
        <v>15</v>
      </c>
      <c r="B20" s="69"/>
      <c r="C20" s="69"/>
      <c r="D20" s="68"/>
      <c r="E20" s="68"/>
      <c r="F20" s="68"/>
      <c r="G20" s="68"/>
      <c r="H20" s="68"/>
      <c r="I20" s="68"/>
      <c r="J20" s="68"/>
      <c r="K20" s="68"/>
      <c r="AD20" s="71">
        <v>14</v>
      </c>
    </row>
    <row r="21" spans="1:30" s="71" customFormat="1" ht="21">
      <c r="A21" s="85">
        <f t="shared" si="0"/>
        <v>16</v>
      </c>
      <c r="B21" s="69"/>
      <c r="C21" s="69"/>
      <c r="D21" s="68"/>
      <c r="E21" s="68"/>
      <c r="F21" s="68"/>
      <c r="G21" s="68"/>
      <c r="H21" s="68"/>
      <c r="I21" s="68"/>
      <c r="J21" s="68"/>
      <c r="K21" s="68"/>
      <c r="AD21" s="71">
        <v>15</v>
      </c>
    </row>
    <row r="22" spans="1:30" s="71" customFormat="1" ht="21">
      <c r="A22" s="85">
        <f t="shared" si="0"/>
        <v>17</v>
      </c>
      <c r="B22" s="69"/>
      <c r="C22" s="69"/>
      <c r="D22" s="68"/>
      <c r="E22" s="68"/>
      <c r="F22" s="68"/>
      <c r="G22" s="68"/>
      <c r="H22" s="68"/>
      <c r="I22" s="68"/>
      <c r="J22" s="68"/>
      <c r="K22" s="68"/>
      <c r="AD22" s="71">
        <v>16</v>
      </c>
    </row>
    <row r="23" spans="1:30" s="71" customFormat="1" ht="21">
      <c r="A23" s="85">
        <f t="shared" si="0"/>
        <v>18</v>
      </c>
      <c r="B23" s="69"/>
      <c r="C23" s="69"/>
      <c r="D23" s="68"/>
      <c r="E23" s="68"/>
      <c r="F23" s="68"/>
      <c r="G23" s="68"/>
      <c r="H23" s="68"/>
      <c r="I23" s="68"/>
      <c r="J23" s="68"/>
      <c r="K23" s="68"/>
    </row>
    <row r="24" spans="1:30" s="71" customFormat="1" ht="21">
      <c r="A24" s="85">
        <f t="shared" si="0"/>
        <v>19</v>
      </c>
      <c r="B24" s="69"/>
      <c r="C24" s="69"/>
      <c r="D24" s="68"/>
      <c r="E24" s="68"/>
      <c r="F24" s="68"/>
      <c r="G24" s="68"/>
      <c r="H24" s="68"/>
      <c r="I24" s="68"/>
      <c r="J24" s="68"/>
      <c r="K24" s="68"/>
    </row>
    <row r="25" spans="1:30" s="71" customFormat="1" ht="21">
      <c r="A25" s="85">
        <f t="shared" si="0"/>
        <v>20</v>
      </c>
      <c r="B25" s="69"/>
      <c r="C25" s="69"/>
      <c r="D25" s="68"/>
      <c r="E25" s="68"/>
      <c r="F25" s="68"/>
      <c r="G25" s="68"/>
      <c r="H25" s="68"/>
      <c r="I25" s="68"/>
      <c r="J25" s="68"/>
      <c r="K25" s="68"/>
    </row>
    <row r="26" spans="1:30" s="71" customFormat="1" ht="21">
      <c r="A26" s="85">
        <f t="shared" si="0"/>
        <v>21</v>
      </c>
      <c r="B26" s="69"/>
      <c r="C26" s="69"/>
      <c r="D26" s="68"/>
      <c r="E26" s="68"/>
      <c r="F26" s="68"/>
      <c r="G26" s="68"/>
      <c r="H26" s="68"/>
      <c r="I26" s="68"/>
      <c r="J26" s="68"/>
      <c r="K26" s="68"/>
    </row>
    <row r="27" spans="1:30" s="71" customFormat="1" ht="21">
      <c r="A27" s="85">
        <f t="shared" si="0"/>
        <v>22</v>
      </c>
      <c r="B27" s="69"/>
      <c r="C27" s="69"/>
      <c r="D27" s="68"/>
      <c r="E27" s="68"/>
      <c r="F27" s="68"/>
      <c r="G27" s="68"/>
      <c r="H27" s="68"/>
      <c r="I27" s="68"/>
      <c r="J27" s="68"/>
      <c r="K27" s="68"/>
    </row>
    <row r="28" spans="1:30" s="71" customFormat="1" ht="21">
      <c r="A28" s="85">
        <f t="shared" si="0"/>
        <v>23</v>
      </c>
      <c r="B28" s="69"/>
      <c r="C28" s="69"/>
      <c r="D28" s="68"/>
      <c r="E28" s="68"/>
      <c r="F28" s="68"/>
      <c r="G28" s="68"/>
      <c r="H28" s="68"/>
      <c r="I28" s="68"/>
      <c r="J28" s="68"/>
      <c r="K28" s="68"/>
    </row>
    <row r="29" spans="1:30" s="71" customFormat="1" ht="21">
      <c r="A29" s="85">
        <f t="shared" si="0"/>
        <v>24</v>
      </c>
      <c r="B29" s="69"/>
      <c r="C29" s="69"/>
      <c r="D29" s="68"/>
      <c r="E29" s="68"/>
      <c r="F29" s="68"/>
      <c r="G29" s="68"/>
      <c r="H29" s="68"/>
      <c r="I29" s="68"/>
      <c r="J29" s="68"/>
      <c r="K29" s="68"/>
    </row>
    <row r="30" spans="1:30" s="71" customFormat="1" ht="21">
      <c r="A30" s="85">
        <f t="shared" si="0"/>
        <v>25</v>
      </c>
      <c r="B30" s="69"/>
      <c r="C30" s="69"/>
      <c r="D30" s="68"/>
      <c r="E30" s="68"/>
      <c r="F30" s="68"/>
      <c r="G30" s="68"/>
      <c r="H30" s="68"/>
      <c r="I30" s="68"/>
      <c r="J30" s="68"/>
      <c r="K30" s="68"/>
    </row>
    <row r="31" spans="1:30" s="71" customFormat="1" ht="21">
      <c r="A31" s="85">
        <f t="shared" si="0"/>
        <v>26</v>
      </c>
      <c r="B31" s="69"/>
      <c r="C31" s="69"/>
      <c r="D31" s="68"/>
      <c r="E31" s="68"/>
      <c r="F31" s="68"/>
      <c r="G31" s="68"/>
      <c r="H31" s="68"/>
      <c r="I31" s="68"/>
      <c r="J31" s="68"/>
      <c r="K31" s="68"/>
    </row>
    <row r="32" spans="1:30" s="71" customFormat="1" ht="21">
      <c r="A32" s="85">
        <f t="shared" si="0"/>
        <v>27</v>
      </c>
      <c r="B32" s="69"/>
      <c r="C32" s="69"/>
      <c r="D32" s="68"/>
      <c r="E32" s="68"/>
      <c r="F32" s="68"/>
      <c r="G32" s="68"/>
      <c r="H32" s="68"/>
      <c r="I32" s="68"/>
      <c r="J32" s="68"/>
      <c r="K32" s="68"/>
    </row>
    <row r="33" spans="1:11" s="71" customFormat="1" ht="21">
      <c r="A33" s="85">
        <f t="shared" si="0"/>
        <v>28</v>
      </c>
      <c r="B33" s="69"/>
      <c r="C33" s="69"/>
      <c r="D33" s="68"/>
      <c r="E33" s="68"/>
      <c r="F33" s="68"/>
      <c r="G33" s="68"/>
      <c r="H33" s="68"/>
      <c r="I33" s="68"/>
      <c r="J33" s="68"/>
      <c r="K33" s="68"/>
    </row>
    <row r="34" spans="1:11" s="71" customFormat="1" ht="21">
      <c r="A34" s="85">
        <f t="shared" si="0"/>
        <v>29</v>
      </c>
      <c r="B34" s="69"/>
      <c r="C34" s="69"/>
      <c r="D34" s="68"/>
      <c r="E34" s="68"/>
      <c r="F34" s="68"/>
      <c r="G34" s="68"/>
      <c r="H34" s="68"/>
      <c r="I34" s="68"/>
      <c r="J34" s="68"/>
      <c r="K34" s="68"/>
    </row>
    <row r="35" spans="1:11" s="71" customFormat="1" ht="21">
      <c r="A35" s="85">
        <f t="shared" si="0"/>
        <v>30</v>
      </c>
      <c r="B35" s="69"/>
      <c r="C35" s="69"/>
      <c r="D35" s="68"/>
      <c r="E35" s="68"/>
      <c r="F35" s="68"/>
      <c r="G35" s="68"/>
      <c r="H35" s="68"/>
      <c r="I35" s="68"/>
      <c r="J35" s="68"/>
      <c r="K35" s="68"/>
    </row>
    <row r="36" spans="1:11" s="71" customFormat="1" ht="21">
      <c r="A36" s="85">
        <f t="shared" si="0"/>
        <v>31</v>
      </c>
      <c r="B36" s="69"/>
      <c r="C36" s="69"/>
      <c r="D36" s="68"/>
      <c r="E36" s="68"/>
      <c r="F36" s="68"/>
      <c r="G36" s="68"/>
      <c r="H36" s="68"/>
      <c r="I36" s="68"/>
      <c r="J36" s="68"/>
      <c r="K36" s="68"/>
    </row>
    <row r="37" spans="1:11" s="71" customFormat="1" ht="21">
      <c r="A37" s="85">
        <f t="shared" si="0"/>
        <v>32</v>
      </c>
      <c r="B37" s="69"/>
      <c r="C37" s="69"/>
      <c r="D37" s="68"/>
      <c r="E37" s="68"/>
      <c r="F37" s="68"/>
      <c r="G37" s="68"/>
      <c r="H37" s="68"/>
      <c r="I37" s="68"/>
      <c r="J37" s="68"/>
      <c r="K37" s="68"/>
    </row>
    <row r="38" spans="1:11" s="71" customFormat="1" ht="21">
      <c r="A38" s="85">
        <f t="shared" si="0"/>
        <v>33</v>
      </c>
      <c r="B38" s="69"/>
      <c r="C38" s="69"/>
      <c r="D38" s="68"/>
      <c r="E38" s="68"/>
      <c r="F38" s="68"/>
      <c r="G38" s="68"/>
      <c r="H38" s="68"/>
      <c r="I38" s="68"/>
      <c r="J38" s="68"/>
      <c r="K38" s="68"/>
    </row>
    <row r="39" spans="1:11" s="71" customFormat="1" ht="21">
      <c r="A39" s="85">
        <f t="shared" si="0"/>
        <v>34</v>
      </c>
      <c r="B39" s="69"/>
      <c r="C39" s="69"/>
      <c r="D39" s="68"/>
      <c r="E39" s="68"/>
      <c r="F39" s="68"/>
      <c r="G39" s="68"/>
      <c r="H39" s="68"/>
      <c r="I39" s="68"/>
      <c r="J39" s="68"/>
      <c r="K39" s="68"/>
    </row>
    <row r="40" spans="1:11" s="71" customFormat="1" ht="21">
      <c r="A40" s="85">
        <f t="shared" si="0"/>
        <v>35</v>
      </c>
      <c r="B40" s="69"/>
      <c r="C40" s="69"/>
      <c r="D40" s="68"/>
      <c r="E40" s="68"/>
      <c r="F40" s="68"/>
      <c r="G40" s="68"/>
      <c r="H40" s="68"/>
      <c r="I40" s="68"/>
      <c r="J40" s="68"/>
      <c r="K40" s="68"/>
    </row>
    <row r="41" spans="1:11" s="71" customFormat="1" ht="21">
      <c r="A41" s="85">
        <f t="shared" si="0"/>
        <v>36</v>
      </c>
      <c r="B41" s="69"/>
      <c r="C41" s="69"/>
      <c r="D41" s="68"/>
      <c r="E41" s="68"/>
      <c r="F41" s="68"/>
      <c r="G41" s="68"/>
      <c r="H41" s="68"/>
      <c r="I41" s="68"/>
      <c r="J41" s="68"/>
      <c r="K41" s="68"/>
    </row>
    <row r="42" spans="1:11" s="71" customFormat="1" ht="21">
      <c r="A42" s="85">
        <f t="shared" si="0"/>
        <v>37</v>
      </c>
      <c r="B42" s="69"/>
      <c r="C42" s="69"/>
      <c r="D42" s="68"/>
      <c r="E42" s="68"/>
      <c r="F42" s="68"/>
      <c r="G42" s="68"/>
      <c r="H42" s="68"/>
      <c r="I42" s="68"/>
      <c r="J42" s="68"/>
      <c r="K42" s="68"/>
    </row>
    <row r="43" spans="1:11" s="71" customFormat="1" ht="21">
      <c r="A43" s="85">
        <f t="shared" si="0"/>
        <v>38</v>
      </c>
      <c r="B43" s="69"/>
      <c r="C43" s="69"/>
      <c r="D43" s="68"/>
      <c r="E43" s="68"/>
      <c r="F43" s="68"/>
      <c r="G43" s="68"/>
      <c r="H43" s="68"/>
      <c r="I43" s="68"/>
      <c r="J43" s="68"/>
      <c r="K43" s="68"/>
    </row>
    <row r="44" spans="1:11" s="71" customFormat="1" ht="21">
      <c r="A44" s="85">
        <f t="shared" si="0"/>
        <v>39</v>
      </c>
      <c r="B44" s="69"/>
      <c r="C44" s="69"/>
      <c r="D44" s="68"/>
      <c r="E44" s="68"/>
      <c r="F44" s="68"/>
      <c r="G44" s="68"/>
      <c r="H44" s="68"/>
      <c r="I44" s="68"/>
      <c r="J44" s="68"/>
      <c r="K44" s="68"/>
    </row>
    <row r="45" spans="1:11" s="71" customFormat="1" ht="21">
      <c r="A45" s="85">
        <f t="shared" si="0"/>
        <v>40</v>
      </c>
      <c r="B45" s="69"/>
      <c r="C45" s="69"/>
      <c r="D45" s="68"/>
      <c r="E45" s="68"/>
      <c r="F45" s="68"/>
      <c r="G45" s="68"/>
      <c r="H45" s="68"/>
      <c r="I45" s="68"/>
      <c r="J45" s="68"/>
      <c r="K45" s="68"/>
    </row>
    <row r="46" spans="1:11" s="71" customFormat="1" ht="21">
      <c r="A46" s="85">
        <f t="shared" si="0"/>
        <v>41</v>
      </c>
      <c r="B46" s="69"/>
      <c r="C46" s="69"/>
      <c r="D46" s="68"/>
      <c r="E46" s="68"/>
      <c r="F46" s="68"/>
      <c r="G46" s="68"/>
      <c r="H46" s="68"/>
      <c r="I46" s="68"/>
      <c r="J46" s="68"/>
      <c r="K46" s="68"/>
    </row>
    <row r="47" spans="1:11" s="71" customFormat="1" ht="21">
      <c r="A47" s="85">
        <f t="shared" si="0"/>
        <v>42</v>
      </c>
      <c r="B47" s="69"/>
      <c r="C47" s="69"/>
      <c r="D47" s="68"/>
      <c r="E47" s="68"/>
      <c r="F47" s="68"/>
      <c r="G47" s="68"/>
      <c r="H47" s="68"/>
      <c r="I47" s="68"/>
      <c r="J47" s="68"/>
      <c r="K47" s="68"/>
    </row>
    <row r="48" spans="1:11" s="71" customFormat="1" ht="21">
      <c r="A48" s="85">
        <f t="shared" si="0"/>
        <v>43</v>
      </c>
      <c r="B48" s="69"/>
      <c r="C48" s="69"/>
      <c r="D48" s="68"/>
      <c r="E48" s="68"/>
      <c r="F48" s="68"/>
      <c r="G48" s="68"/>
      <c r="H48" s="68"/>
      <c r="I48" s="68"/>
      <c r="J48" s="68"/>
      <c r="K48" s="68"/>
    </row>
    <row r="49" spans="1:27" s="71" customFormat="1" ht="21">
      <c r="A49" s="85">
        <f t="shared" si="0"/>
        <v>44</v>
      </c>
      <c r="B49" s="69"/>
      <c r="C49" s="69"/>
      <c r="D49" s="68"/>
      <c r="E49" s="68"/>
      <c r="F49" s="68"/>
      <c r="G49" s="68"/>
      <c r="H49" s="68"/>
      <c r="I49" s="68"/>
      <c r="J49" s="68"/>
      <c r="K49" s="68"/>
    </row>
    <row r="50" spans="1:27" s="71" customFormat="1" ht="21">
      <c r="A50" s="85">
        <f t="shared" si="0"/>
        <v>45</v>
      </c>
      <c r="B50" s="69"/>
      <c r="C50" s="69"/>
      <c r="D50" s="68"/>
      <c r="E50" s="68"/>
      <c r="F50" s="68"/>
      <c r="G50" s="68"/>
      <c r="H50" s="68"/>
      <c r="I50" s="68"/>
      <c r="J50" s="68"/>
      <c r="K50" s="68"/>
    </row>
    <row r="51" spans="1:27" s="71" customFormat="1" ht="21">
      <c r="A51" s="85">
        <f t="shared" si="0"/>
        <v>46</v>
      </c>
      <c r="B51" s="69"/>
      <c r="C51" s="69"/>
      <c r="D51" s="68"/>
      <c r="E51" s="68"/>
      <c r="F51" s="68"/>
      <c r="G51" s="68"/>
      <c r="H51" s="68"/>
      <c r="I51" s="68"/>
      <c r="J51" s="68"/>
      <c r="K51" s="68"/>
    </row>
    <row r="52" spans="1:27" s="71" customFormat="1" ht="21">
      <c r="A52" s="85">
        <f t="shared" si="0"/>
        <v>47</v>
      </c>
      <c r="B52" s="69"/>
      <c r="C52" s="69"/>
      <c r="D52" s="68"/>
      <c r="E52" s="68"/>
      <c r="F52" s="68"/>
      <c r="G52" s="68"/>
      <c r="H52" s="68"/>
      <c r="I52" s="68"/>
      <c r="J52" s="68"/>
      <c r="K52" s="68"/>
    </row>
    <row r="53" spans="1:27" s="71" customFormat="1" ht="21">
      <c r="A53" s="85">
        <f t="shared" si="0"/>
        <v>48</v>
      </c>
      <c r="B53" s="69"/>
      <c r="C53" s="69"/>
      <c r="D53" s="68"/>
      <c r="E53" s="68"/>
      <c r="F53" s="68"/>
      <c r="G53" s="68"/>
      <c r="H53" s="68"/>
      <c r="I53" s="68"/>
      <c r="J53" s="68"/>
      <c r="K53" s="68"/>
    </row>
    <row r="54" spans="1:27" s="71" customFormat="1" ht="21">
      <c r="A54" s="85">
        <f t="shared" si="0"/>
        <v>49</v>
      </c>
      <c r="B54" s="69"/>
      <c r="C54" s="69"/>
      <c r="D54" s="68"/>
      <c r="E54" s="68"/>
      <c r="F54" s="68"/>
      <c r="G54" s="68"/>
      <c r="H54" s="68"/>
      <c r="I54" s="68"/>
      <c r="J54" s="68"/>
      <c r="K54" s="68"/>
    </row>
    <row r="55" spans="1:27" s="71" customFormat="1" ht="21">
      <c r="A55" s="85">
        <f t="shared" si="0"/>
        <v>50</v>
      </c>
      <c r="B55" s="69"/>
      <c r="C55" s="69"/>
      <c r="D55" s="68"/>
      <c r="E55" s="68"/>
      <c r="F55" s="68"/>
      <c r="G55" s="68"/>
      <c r="H55" s="68"/>
      <c r="I55" s="68"/>
      <c r="J55" s="68"/>
      <c r="K55" s="68"/>
    </row>
    <row r="56" spans="1:27" s="71" customFormat="1" ht="21">
      <c r="A56" s="85">
        <f t="shared" si="0"/>
        <v>51</v>
      </c>
      <c r="B56" s="69"/>
      <c r="C56" s="69"/>
      <c r="D56" s="68"/>
      <c r="E56" s="68"/>
      <c r="F56" s="68"/>
      <c r="G56" s="68"/>
      <c r="H56" s="68"/>
      <c r="I56" s="68"/>
      <c r="J56" s="68"/>
      <c r="K56" s="68"/>
    </row>
    <row r="57" spans="1:27" s="71" customFormat="1" ht="21">
      <c r="A57" s="85">
        <f t="shared" si="0"/>
        <v>52</v>
      </c>
      <c r="B57" s="69"/>
      <c r="C57" s="69"/>
      <c r="D57" s="68"/>
      <c r="E57" s="68"/>
      <c r="F57" s="68"/>
      <c r="G57" s="68"/>
      <c r="H57" s="68"/>
      <c r="I57" s="68"/>
      <c r="J57" s="68"/>
      <c r="K57" s="68"/>
    </row>
    <row r="58" spans="1:27" s="71" customFormat="1" ht="21">
      <c r="A58" s="85">
        <f t="shared" si="0"/>
        <v>53</v>
      </c>
      <c r="B58" s="69"/>
      <c r="C58" s="69"/>
      <c r="D58" s="75"/>
      <c r="E58" s="68"/>
      <c r="F58" s="68"/>
      <c r="G58" s="68"/>
      <c r="H58" s="68"/>
      <c r="I58" s="68"/>
      <c r="J58" s="68"/>
      <c r="K58" s="68"/>
    </row>
    <row r="59" spans="1:27" s="71" customFormat="1" ht="21">
      <c r="A59" s="85">
        <f t="shared" ref="A59:A84" si="1">A58+1</f>
        <v>54</v>
      </c>
      <c r="B59" s="69"/>
      <c r="C59" s="69"/>
      <c r="D59" s="68"/>
      <c r="E59" s="68"/>
      <c r="F59" s="68"/>
      <c r="G59" s="68"/>
      <c r="H59" s="68"/>
      <c r="I59" s="68"/>
      <c r="J59" s="68"/>
      <c r="K59" s="68"/>
    </row>
    <row r="60" spans="1:27" s="71" customFormat="1" ht="21">
      <c r="A60" s="85">
        <f t="shared" si="1"/>
        <v>55</v>
      </c>
      <c r="B60" s="69"/>
      <c r="C60" s="69"/>
      <c r="D60" s="68"/>
      <c r="E60" s="68"/>
      <c r="F60" s="68"/>
      <c r="G60" s="68"/>
      <c r="H60" s="68"/>
      <c r="I60" s="68"/>
      <c r="J60" s="68"/>
      <c r="K60" s="68"/>
    </row>
    <row r="61" spans="1:27" s="71" customFormat="1" ht="21">
      <c r="A61" s="85">
        <f t="shared" si="1"/>
        <v>56</v>
      </c>
      <c r="B61" s="69"/>
      <c r="C61" s="69"/>
      <c r="D61" s="68"/>
      <c r="E61" s="68"/>
      <c r="F61" s="68"/>
      <c r="G61" s="68"/>
      <c r="H61" s="68"/>
      <c r="I61" s="68"/>
      <c r="J61" s="68"/>
      <c r="K61" s="68"/>
    </row>
    <row r="62" spans="1:27" s="71" customFormat="1" ht="21">
      <c r="A62" s="85">
        <f t="shared" si="1"/>
        <v>57</v>
      </c>
      <c r="B62" s="69"/>
      <c r="C62" s="69"/>
      <c r="D62" s="68"/>
      <c r="E62" s="68"/>
      <c r="F62" s="68"/>
      <c r="G62" s="68"/>
      <c r="H62" s="68"/>
      <c r="I62" s="68"/>
      <c r="J62" s="68"/>
      <c r="K62" s="68"/>
    </row>
    <row r="63" spans="1:27" s="71" customFormat="1" ht="21">
      <c r="A63" s="85">
        <f t="shared" si="1"/>
        <v>58</v>
      </c>
      <c r="B63" s="69"/>
      <c r="C63" s="69"/>
      <c r="D63" s="68"/>
      <c r="E63" s="68"/>
      <c r="F63" s="68"/>
      <c r="G63" s="68"/>
      <c r="H63" s="68"/>
      <c r="I63" s="68"/>
      <c r="J63" s="68"/>
      <c r="K63" s="68"/>
    </row>
    <row r="64" spans="1:27" s="71" customFormat="1" ht="21">
      <c r="A64" s="85">
        <f t="shared" si="1"/>
        <v>59</v>
      </c>
      <c r="B64" s="69"/>
      <c r="C64" s="69"/>
      <c r="D64" s="68"/>
      <c r="E64" s="68"/>
      <c r="F64" s="68"/>
      <c r="G64" s="68"/>
      <c r="H64" s="68"/>
      <c r="I64" s="68"/>
      <c r="J64" s="68"/>
      <c r="K64" s="68"/>
      <c r="M64" s="76"/>
      <c r="N64" s="76"/>
      <c r="O64" s="76"/>
      <c r="P64" s="76"/>
      <c r="Q64" s="76"/>
      <c r="R64" s="76"/>
      <c r="S64" s="76"/>
      <c r="T64" s="76"/>
      <c r="U64" s="76"/>
      <c r="V64" s="76"/>
      <c r="W64" s="76"/>
      <c r="X64" s="76"/>
      <c r="Y64" s="76"/>
      <c r="Z64" s="76"/>
      <c r="AA64" s="76"/>
    </row>
    <row r="65" spans="1:27" s="71" customFormat="1" ht="21">
      <c r="A65" s="85">
        <f t="shared" si="1"/>
        <v>60</v>
      </c>
      <c r="B65" s="69"/>
      <c r="C65" s="69"/>
      <c r="D65" s="68"/>
      <c r="E65" s="68"/>
      <c r="F65" s="68"/>
      <c r="G65" s="68"/>
      <c r="H65" s="68"/>
      <c r="I65" s="68"/>
      <c r="J65" s="68"/>
      <c r="K65" s="68"/>
    </row>
    <row r="66" spans="1:27" s="71" customFormat="1" ht="21">
      <c r="A66" s="85">
        <f t="shared" si="1"/>
        <v>61</v>
      </c>
      <c r="B66" s="69"/>
      <c r="C66" s="69"/>
      <c r="D66" s="68"/>
      <c r="E66" s="68"/>
      <c r="F66" s="68"/>
      <c r="G66" s="68"/>
      <c r="H66" s="68"/>
      <c r="I66" s="68"/>
      <c r="J66" s="68"/>
      <c r="K66" s="68"/>
    </row>
    <row r="67" spans="1:27" s="71" customFormat="1" ht="21">
      <c r="A67" s="85">
        <f t="shared" si="1"/>
        <v>62</v>
      </c>
      <c r="B67" s="69"/>
      <c r="C67" s="69"/>
      <c r="D67" s="68"/>
      <c r="E67" s="68"/>
      <c r="F67" s="68"/>
      <c r="G67" s="68"/>
      <c r="H67" s="68"/>
      <c r="I67" s="68"/>
      <c r="J67" s="68"/>
      <c r="K67" s="68"/>
    </row>
    <row r="68" spans="1:27" s="71" customFormat="1" ht="21">
      <c r="A68" s="85">
        <f t="shared" si="1"/>
        <v>63</v>
      </c>
      <c r="B68" s="69"/>
      <c r="C68" s="69"/>
      <c r="D68" s="68"/>
      <c r="E68" s="68"/>
      <c r="F68" s="68"/>
      <c r="G68" s="68"/>
      <c r="H68" s="68"/>
      <c r="I68" s="68"/>
      <c r="J68" s="68"/>
      <c r="K68" s="68"/>
    </row>
    <row r="69" spans="1:27" s="71" customFormat="1" ht="21">
      <c r="A69" s="85">
        <f t="shared" si="1"/>
        <v>64</v>
      </c>
      <c r="B69" s="69"/>
      <c r="C69" s="69"/>
      <c r="D69" s="68"/>
      <c r="E69" s="68"/>
      <c r="F69" s="68"/>
      <c r="G69" s="68"/>
      <c r="H69" s="68"/>
      <c r="I69" s="68"/>
      <c r="J69" s="68"/>
      <c r="K69" s="68"/>
    </row>
    <row r="70" spans="1:27" s="71" customFormat="1" ht="21">
      <c r="A70" s="85">
        <f t="shared" si="1"/>
        <v>65</v>
      </c>
      <c r="B70" s="69"/>
      <c r="C70" s="69"/>
      <c r="D70" s="68"/>
      <c r="E70" s="68"/>
      <c r="F70" s="68"/>
      <c r="G70" s="68"/>
      <c r="H70" s="68"/>
      <c r="I70" s="68"/>
      <c r="J70" s="68"/>
      <c r="K70" s="68"/>
    </row>
    <row r="71" spans="1:27" s="71" customFormat="1" ht="21">
      <c r="A71" s="85">
        <f t="shared" si="1"/>
        <v>66</v>
      </c>
      <c r="B71" s="69"/>
      <c r="C71" s="69"/>
      <c r="D71" s="68"/>
      <c r="E71" s="68"/>
      <c r="F71" s="68"/>
      <c r="G71" s="68"/>
      <c r="H71" s="68"/>
      <c r="I71" s="68"/>
      <c r="J71" s="68"/>
      <c r="K71" s="68"/>
    </row>
    <row r="72" spans="1:27" s="71" customFormat="1" ht="21">
      <c r="A72" s="85">
        <f t="shared" si="1"/>
        <v>67</v>
      </c>
      <c r="B72" s="69"/>
      <c r="C72" s="69"/>
      <c r="D72" s="68"/>
      <c r="E72" s="68"/>
      <c r="F72" s="68"/>
      <c r="G72" s="68"/>
      <c r="H72" s="68"/>
      <c r="I72" s="68"/>
      <c r="J72" s="68"/>
      <c r="K72" s="68"/>
    </row>
    <row r="73" spans="1:27" s="71" customFormat="1" ht="21">
      <c r="A73" s="85">
        <f t="shared" si="1"/>
        <v>68</v>
      </c>
      <c r="B73" s="69"/>
      <c r="C73" s="69"/>
      <c r="D73" s="68"/>
      <c r="E73" s="68"/>
      <c r="F73" s="68"/>
      <c r="G73" s="68"/>
      <c r="H73" s="68"/>
      <c r="I73" s="68"/>
      <c r="J73" s="68"/>
      <c r="K73" s="68"/>
    </row>
    <row r="74" spans="1:27" s="71" customFormat="1" ht="21">
      <c r="A74" s="85">
        <f t="shared" si="1"/>
        <v>69</v>
      </c>
      <c r="B74" s="69"/>
      <c r="C74" s="69"/>
      <c r="D74" s="68"/>
      <c r="E74" s="68"/>
      <c r="F74" s="68"/>
      <c r="G74" s="68"/>
      <c r="H74" s="68"/>
      <c r="I74" s="68"/>
      <c r="J74" s="68"/>
      <c r="K74" s="68"/>
    </row>
    <row r="75" spans="1:27" s="71" customFormat="1" ht="21">
      <c r="A75" s="85">
        <f t="shared" si="1"/>
        <v>70</v>
      </c>
      <c r="B75" s="69"/>
      <c r="C75" s="69"/>
      <c r="D75" s="68"/>
      <c r="E75" s="68"/>
      <c r="F75" s="68"/>
      <c r="G75" s="68"/>
      <c r="H75" s="68"/>
      <c r="I75" s="68"/>
      <c r="J75" s="68"/>
      <c r="K75" s="68"/>
    </row>
    <row r="76" spans="1:27" s="71" customFormat="1" ht="21">
      <c r="A76" s="85">
        <f t="shared" si="1"/>
        <v>71</v>
      </c>
      <c r="B76" s="69"/>
      <c r="C76" s="69"/>
      <c r="D76" s="68"/>
      <c r="E76" s="68"/>
      <c r="F76" s="68"/>
      <c r="G76" s="68"/>
      <c r="H76" s="68"/>
      <c r="I76" s="68"/>
      <c r="J76" s="68"/>
      <c r="K76" s="68"/>
    </row>
    <row r="77" spans="1:27" s="71" customFormat="1" ht="21">
      <c r="A77" s="85">
        <f t="shared" si="1"/>
        <v>72</v>
      </c>
      <c r="B77" s="69"/>
      <c r="C77" s="69"/>
      <c r="D77" s="68"/>
      <c r="E77" s="68"/>
      <c r="F77" s="68"/>
      <c r="G77" s="68"/>
      <c r="H77" s="68"/>
      <c r="I77" s="68"/>
      <c r="J77" s="68"/>
      <c r="K77" s="68"/>
      <c r="M77" s="76"/>
      <c r="N77" s="76"/>
      <c r="O77" s="76"/>
      <c r="P77" s="76"/>
      <c r="Q77" s="76"/>
      <c r="R77" s="76"/>
      <c r="S77" s="76"/>
      <c r="T77" s="76"/>
      <c r="U77" s="76"/>
      <c r="V77" s="76"/>
      <c r="W77" s="76"/>
      <c r="X77" s="76"/>
      <c r="Y77" s="76"/>
      <c r="Z77" s="76"/>
      <c r="AA77" s="76"/>
    </row>
    <row r="78" spans="1:27" s="71" customFormat="1" ht="21">
      <c r="A78" s="85">
        <f t="shared" si="1"/>
        <v>73</v>
      </c>
      <c r="B78" s="69"/>
      <c r="C78" s="69"/>
      <c r="D78" s="68"/>
      <c r="E78" s="68"/>
      <c r="F78" s="68"/>
      <c r="G78" s="68"/>
      <c r="H78" s="68"/>
      <c r="I78" s="68"/>
      <c r="J78" s="68"/>
      <c r="K78" s="68"/>
    </row>
    <row r="79" spans="1:27" s="71" customFormat="1" ht="21">
      <c r="A79" s="85">
        <f t="shared" si="1"/>
        <v>74</v>
      </c>
      <c r="B79" s="69"/>
      <c r="C79" s="69"/>
      <c r="D79" s="68"/>
      <c r="E79" s="68"/>
      <c r="F79" s="68"/>
      <c r="G79" s="68"/>
      <c r="H79" s="68"/>
      <c r="I79" s="68"/>
      <c r="J79" s="68"/>
      <c r="K79" s="68"/>
      <c r="N79" s="76"/>
    </row>
    <row r="80" spans="1:27" s="71" customFormat="1" ht="21">
      <c r="A80" s="85">
        <f t="shared" si="1"/>
        <v>75</v>
      </c>
      <c r="B80" s="69"/>
      <c r="C80" s="69"/>
      <c r="D80" s="68"/>
      <c r="E80" s="68"/>
      <c r="F80" s="68"/>
      <c r="G80" s="68"/>
      <c r="H80" s="68"/>
      <c r="I80" s="68"/>
      <c r="J80" s="68"/>
      <c r="K80" s="68"/>
      <c r="N80" s="76"/>
    </row>
    <row r="81" spans="1:14" s="71" customFormat="1" ht="21">
      <c r="A81" s="85">
        <f t="shared" si="1"/>
        <v>76</v>
      </c>
      <c r="B81" s="69"/>
      <c r="C81" s="69"/>
      <c r="D81" s="68"/>
      <c r="E81" s="68"/>
      <c r="F81" s="68"/>
      <c r="G81" s="68"/>
      <c r="H81" s="68"/>
      <c r="I81" s="68"/>
      <c r="J81" s="68"/>
      <c r="K81" s="68"/>
      <c r="N81" s="76"/>
    </row>
    <row r="82" spans="1:14" s="71" customFormat="1" ht="21">
      <c r="A82" s="85">
        <f t="shared" si="1"/>
        <v>77</v>
      </c>
      <c r="B82" s="69"/>
      <c r="C82" s="69"/>
      <c r="D82" s="68"/>
      <c r="E82" s="68"/>
      <c r="F82" s="68"/>
      <c r="G82" s="68"/>
      <c r="H82" s="68"/>
      <c r="I82" s="68"/>
      <c r="J82" s="68"/>
      <c r="K82" s="68"/>
      <c r="N82" s="76"/>
    </row>
    <row r="83" spans="1:14" s="71" customFormat="1" ht="21">
      <c r="A83" s="85">
        <f t="shared" si="1"/>
        <v>78</v>
      </c>
      <c r="B83" s="69"/>
      <c r="C83" s="69"/>
      <c r="D83" s="68"/>
      <c r="E83" s="68"/>
      <c r="F83" s="68"/>
      <c r="G83" s="68"/>
      <c r="H83" s="68"/>
      <c r="I83" s="68"/>
      <c r="J83" s="68"/>
      <c r="K83" s="68"/>
      <c r="N83" s="76"/>
    </row>
    <row r="84" spans="1:14" s="71" customFormat="1" ht="21">
      <c r="A84" s="85">
        <f t="shared" si="1"/>
        <v>79</v>
      </c>
      <c r="B84" s="69"/>
      <c r="C84" s="69"/>
      <c r="D84" s="68"/>
      <c r="E84" s="68"/>
      <c r="F84" s="68"/>
      <c r="G84" s="68"/>
      <c r="H84" s="68"/>
      <c r="I84" s="68"/>
      <c r="J84" s="68"/>
      <c r="K84" s="68"/>
      <c r="N84" s="76"/>
    </row>
    <row r="85" spans="1:14" s="71" customFormat="1" ht="21">
      <c r="A85" s="85">
        <f t="shared" ref="A85:A96" si="2">A84+1</f>
        <v>80</v>
      </c>
      <c r="B85" s="69"/>
      <c r="C85" s="69"/>
      <c r="D85" s="68"/>
      <c r="E85" s="68"/>
      <c r="F85" s="68"/>
      <c r="G85" s="68"/>
      <c r="H85" s="68"/>
      <c r="I85" s="68"/>
      <c r="J85" s="68"/>
      <c r="K85" s="68"/>
      <c r="N85" s="76"/>
    </row>
    <row r="86" spans="1:14" s="71" customFormat="1" ht="21">
      <c r="A86" s="85">
        <f t="shared" si="2"/>
        <v>81</v>
      </c>
      <c r="B86" s="69"/>
      <c r="C86" s="69"/>
      <c r="D86" s="68"/>
      <c r="E86" s="68"/>
      <c r="F86" s="68"/>
      <c r="G86" s="68"/>
      <c r="H86" s="68"/>
      <c r="I86" s="68"/>
      <c r="J86" s="68"/>
      <c r="K86" s="68"/>
      <c r="N86" s="76"/>
    </row>
    <row r="87" spans="1:14" s="71" customFormat="1" ht="21">
      <c r="A87" s="85">
        <f t="shared" si="2"/>
        <v>82</v>
      </c>
      <c r="B87" s="69"/>
      <c r="C87" s="69"/>
      <c r="D87" s="68"/>
      <c r="E87" s="68"/>
      <c r="F87" s="68"/>
      <c r="G87" s="68"/>
      <c r="H87" s="68"/>
      <c r="I87" s="68"/>
      <c r="J87" s="68"/>
      <c r="K87" s="68"/>
      <c r="N87" s="76"/>
    </row>
    <row r="88" spans="1:14" s="71" customFormat="1" ht="21">
      <c r="A88" s="85">
        <f t="shared" si="2"/>
        <v>83</v>
      </c>
      <c r="B88" s="69"/>
      <c r="C88" s="69"/>
      <c r="D88" s="68"/>
      <c r="E88" s="68"/>
      <c r="F88" s="68"/>
      <c r="G88" s="68"/>
      <c r="H88" s="68"/>
      <c r="I88" s="68"/>
      <c r="J88" s="68"/>
      <c r="K88" s="68"/>
      <c r="N88" s="76"/>
    </row>
    <row r="89" spans="1:14" s="71" customFormat="1" ht="21">
      <c r="A89" s="85">
        <f t="shared" si="2"/>
        <v>84</v>
      </c>
      <c r="B89" s="69"/>
      <c r="C89" s="69"/>
      <c r="D89" s="68"/>
      <c r="E89" s="68"/>
      <c r="F89" s="68"/>
      <c r="G89" s="68"/>
      <c r="H89" s="68"/>
      <c r="I89" s="68"/>
      <c r="J89" s="68"/>
      <c r="K89" s="68"/>
      <c r="N89" s="76"/>
    </row>
    <row r="90" spans="1:14" s="71" customFormat="1" ht="21">
      <c r="A90" s="85">
        <f t="shared" si="2"/>
        <v>85</v>
      </c>
      <c r="B90" s="69"/>
      <c r="C90" s="69"/>
      <c r="D90" s="68"/>
      <c r="E90" s="68"/>
      <c r="F90" s="68"/>
      <c r="G90" s="68"/>
      <c r="H90" s="68"/>
      <c r="I90" s="68"/>
      <c r="J90" s="68"/>
      <c r="K90" s="68"/>
      <c r="N90" s="76"/>
    </row>
    <row r="91" spans="1:14" s="71" customFormat="1" ht="21">
      <c r="A91" s="85">
        <f t="shared" si="2"/>
        <v>86</v>
      </c>
      <c r="B91" s="69"/>
      <c r="C91" s="69"/>
      <c r="D91" s="68"/>
      <c r="E91" s="68"/>
      <c r="F91" s="68"/>
      <c r="G91" s="68"/>
      <c r="H91" s="68"/>
      <c r="I91" s="68"/>
      <c r="J91" s="68"/>
      <c r="K91" s="68"/>
      <c r="N91" s="76"/>
    </row>
    <row r="92" spans="1:14" s="71" customFormat="1" ht="21">
      <c r="A92" s="85">
        <f t="shared" si="2"/>
        <v>87</v>
      </c>
      <c r="B92" s="69"/>
      <c r="C92" s="69"/>
      <c r="D92" s="68"/>
      <c r="E92" s="68"/>
      <c r="F92" s="68"/>
      <c r="G92" s="68"/>
      <c r="H92" s="68"/>
      <c r="I92" s="68"/>
      <c r="J92" s="68"/>
      <c r="K92" s="68"/>
      <c r="N92" s="76"/>
    </row>
    <row r="93" spans="1:14" s="71" customFormat="1" ht="21">
      <c r="A93" s="85">
        <f t="shared" si="2"/>
        <v>88</v>
      </c>
      <c r="B93" s="69"/>
      <c r="C93" s="69"/>
      <c r="D93" s="68"/>
      <c r="E93" s="68"/>
      <c r="F93" s="68"/>
      <c r="G93" s="68"/>
      <c r="H93" s="68"/>
      <c r="I93" s="68"/>
      <c r="J93" s="68"/>
      <c r="K93" s="68"/>
      <c r="N93" s="76"/>
    </row>
    <row r="94" spans="1:14" s="71" customFormat="1" ht="21">
      <c r="A94" s="85">
        <f t="shared" si="2"/>
        <v>89</v>
      </c>
      <c r="B94" s="69"/>
      <c r="C94" s="69"/>
      <c r="D94" s="68"/>
      <c r="E94" s="68"/>
      <c r="F94" s="68"/>
      <c r="G94" s="68"/>
      <c r="H94" s="68"/>
      <c r="I94" s="68"/>
      <c r="J94" s="68"/>
      <c r="K94" s="68"/>
      <c r="N94" s="76"/>
    </row>
    <row r="95" spans="1:14" s="71" customFormat="1" ht="21">
      <c r="A95" s="85">
        <f t="shared" si="2"/>
        <v>90</v>
      </c>
      <c r="B95" s="69"/>
      <c r="C95" s="69"/>
      <c r="D95" s="68"/>
      <c r="E95" s="68"/>
      <c r="F95" s="68"/>
      <c r="G95" s="68"/>
      <c r="H95" s="68"/>
      <c r="I95" s="68"/>
      <c r="J95" s="68"/>
      <c r="K95" s="68"/>
    </row>
    <row r="96" spans="1:14" s="71" customFormat="1" ht="21">
      <c r="A96" s="85">
        <f t="shared" si="2"/>
        <v>91</v>
      </c>
      <c r="B96" s="69"/>
      <c r="C96" s="69"/>
      <c r="D96" s="75"/>
      <c r="E96" s="68"/>
      <c r="F96" s="68"/>
      <c r="G96" s="68"/>
      <c r="H96" s="68"/>
      <c r="I96" s="68"/>
      <c r="J96" s="68"/>
      <c r="K96" s="68"/>
    </row>
    <row r="97" spans="1:11" s="71" customFormat="1" ht="21">
      <c r="A97" s="73"/>
      <c r="B97" s="73"/>
      <c r="C97" s="73"/>
      <c r="D97" s="73"/>
      <c r="E97" s="86">
        <f>COUNT(E6:E96)</f>
        <v>1</v>
      </c>
      <c r="F97" s="86">
        <f>COUNT(F6:F96)</f>
        <v>0</v>
      </c>
      <c r="G97" s="87" t="str">
        <f>IFERROR(AVERAGE(G6:G96),"0")</f>
        <v>0</v>
      </c>
      <c r="H97" s="87" t="str">
        <f t="shared" ref="H97:J97" si="3">IFERROR(AVERAGE(H6:H96),"0")</f>
        <v>0</v>
      </c>
      <c r="I97" s="87" t="str">
        <f t="shared" si="3"/>
        <v>0</v>
      </c>
      <c r="J97" s="87" t="str">
        <f t="shared" si="3"/>
        <v>0</v>
      </c>
      <c r="K97" s="77"/>
    </row>
    <row r="98" spans="1:11" s="71" customFormat="1" ht="21">
      <c r="A98" s="73"/>
      <c r="B98" s="73"/>
      <c r="C98" s="73"/>
      <c r="D98" s="73"/>
      <c r="E98" s="73"/>
      <c r="F98" s="73"/>
      <c r="G98" s="77" t="s">
        <v>243</v>
      </c>
      <c r="H98" s="77" t="s">
        <v>243</v>
      </c>
      <c r="I98" s="77" t="s">
        <v>243</v>
      </c>
      <c r="J98" s="77" t="s">
        <v>243</v>
      </c>
      <c r="K98" s="77"/>
    </row>
    <row r="99" spans="1:11" s="71" customFormat="1" ht="21">
      <c r="A99" s="73"/>
      <c r="B99" s="73"/>
      <c r="C99" s="73"/>
      <c r="D99" s="73"/>
      <c r="E99" s="73"/>
      <c r="F99" s="73"/>
      <c r="G99" s="73"/>
      <c r="H99" s="73"/>
      <c r="I99" s="73"/>
      <c r="J99" s="73"/>
      <c r="K99" s="73"/>
    </row>
    <row r="100" spans="1:11" s="71" customFormat="1" ht="21">
      <c r="A100" s="73"/>
      <c r="B100" s="73"/>
      <c r="C100" s="73"/>
      <c r="D100" s="73"/>
      <c r="E100" s="73"/>
      <c r="F100" s="73"/>
      <c r="G100" s="73"/>
      <c r="H100" s="73"/>
      <c r="I100" s="73"/>
      <c r="J100" s="73"/>
      <c r="K100" s="73"/>
    </row>
    <row r="101" spans="1:11" s="71" customFormat="1" ht="21">
      <c r="A101" s="73"/>
      <c r="B101" s="73"/>
      <c r="C101" s="73"/>
      <c r="D101" s="73"/>
      <c r="E101" s="73"/>
      <c r="F101" s="73"/>
      <c r="G101" s="73"/>
      <c r="H101" s="73"/>
      <c r="I101" s="73"/>
      <c r="J101" s="73"/>
      <c r="K101" s="73"/>
    </row>
    <row r="102" spans="1:11" s="71" customFormat="1" ht="21">
      <c r="A102" s="73"/>
      <c r="B102" s="73"/>
      <c r="C102" s="73"/>
      <c r="D102" s="73"/>
      <c r="E102" s="73"/>
      <c r="F102" s="73"/>
      <c r="G102" s="73"/>
      <c r="H102" s="73"/>
      <c r="I102" s="73"/>
      <c r="J102" s="73"/>
      <c r="K102" s="73"/>
    </row>
    <row r="103" spans="1:11" s="71" customFormat="1" ht="21">
      <c r="A103" s="73"/>
      <c r="B103" s="73"/>
      <c r="C103" s="73"/>
      <c r="D103" s="73"/>
      <c r="E103" s="73"/>
      <c r="F103" s="73"/>
      <c r="G103" s="73"/>
      <c r="H103" s="73"/>
      <c r="I103" s="73"/>
      <c r="J103" s="73"/>
      <c r="K103" s="73"/>
    </row>
    <row r="104" spans="1:11" s="71" customFormat="1" ht="21">
      <c r="A104" s="73"/>
      <c r="B104" s="73"/>
      <c r="C104" s="73"/>
      <c r="D104" s="73"/>
      <c r="E104" s="73"/>
      <c r="F104" s="73"/>
      <c r="G104" s="73"/>
      <c r="H104" s="73"/>
      <c r="I104" s="73"/>
      <c r="J104" s="73"/>
      <c r="K104" s="73"/>
    </row>
    <row r="105" spans="1:11" s="71" customFormat="1" ht="21">
      <c r="A105" s="73"/>
      <c r="B105" s="73"/>
      <c r="C105" s="78" t="s">
        <v>73</v>
      </c>
      <c r="D105" s="78" t="s">
        <v>74</v>
      </c>
      <c r="E105" s="78" t="s">
        <v>75</v>
      </c>
      <c r="F105" s="73"/>
      <c r="G105" s="79" t="s">
        <v>79</v>
      </c>
      <c r="H105" s="80" t="s">
        <v>74</v>
      </c>
      <c r="I105" s="81" t="s">
        <v>75</v>
      </c>
      <c r="K105" s="77" t="s">
        <v>243</v>
      </c>
    </row>
    <row r="106" spans="1:11" s="71" customFormat="1" ht="21">
      <c r="A106" s="73"/>
      <c r="B106" s="73"/>
      <c r="C106" s="82" t="s">
        <v>72</v>
      </c>
      <c r="D106" s="88" t="str">
        <f t="shared" ref="D106:D112" si="4">IFERROR(E106/E$113," ")</f>
        <v xml:space="preserve"> </v>
      </c>
      <c r="E106" s="85">
        <f>COUNTIF(E$6:E$96,0)</f>
        <v>0</v>
      </c>
      <c r="F106" s="73"/>
      <c r="G106" s="83" t="s">
        <v>76</v>
      </c>
      <c r="H106" s="89" t="str">
        <f>IFERROR(I106/I$110," ")</f>
        <v xml:space="preserve"> </v>
      </c>
      <c r="I106" s="85">
        <f>COUNTIF(F$6:F$96,0)</f>
        <v>0</v>
      </c>
      <c r="K106" s="77" t="s">
        <v>243</v>
      </c>
    </row>
    <row r="107" spans="1:11" s="71" customFormat="1" ht="21">
      <c r="A107" s="73"/>
      <c r="B107" s="73"/>
      <c r="C107" s="82" t="s">
        <v>122</v>
      </c>
      <c r="D107" s="88" t="str">
        <f t="shared" si="4"/>
        <v xml:space="preserve"> </v>
      </c>
      <c r="E107" s="85">
        <f>COUNTIF(E$6:E$96,1)</f>
        <v>0</v>
      </c>
      <c r="F107" s="73"/>
      <c r="G107" s="83" t="s">
        <v>77</v>
      </c>
      <c r="H107" s="89" t="str">
        <f t="shared" ref="H107:H110" si="5">IFERROR(I107/I$110," ")</f>
        <v xml:space="preserve"> </v>
      </c>
      <c r="I107" s="85">
        <f>COUNTIF(F$6:F$96,1)</f>
        <v>0</v>
      </c>
      <c r="K107" s="77" t="s">
        <v>243</v>
      </c>
    </row>
    <row r="108" spans="1:11" s="71" customFormat="1" ht="21">
      <c r="A108" s="73"/>
      <c r="B108" s="73"/>
      <c r="C108" s="82" t="s">
        <v>121</v>
      </c>
      <c r="D108" s="88" t="str">
        <f t="shared" si="4"/>
        <v xml:space="preserve"> </v>
      </c>
      <c r="E108" s="85">
        <f>COUNTIF(E$6:E$96,2)</f>
        <v>0</v>
      </c>
      <c r="F108" s="73"/>
      <c r="G108" s="83" t="s">
        <v>78</v>
      </c>
      <c r="H108" s="89" t="str">
        <f t="shared" si="5"/>
        <v xml:space="preserve"> </v>
      </c>
      <c r="I108" s="85">
        <f>COUNTIF(F$6:F$96,2)</f>
        <v>0</v>
      </c>
      <c r="K108" s="77" t="s">
        <v>243</v>
      </c>
    </row>
    <row r="109" spans="1:11" s="71" customFormat="1" ht="21">
      <c r="A109" s="73"/>
      <c r="B109" s="73"/>
      <c r="C109" s="82" t="s">
        <v>123</v>
      </c>
      <c r="D109" s="88" t="str">
        <f t="shared" si="4"/>
        <v xml:space="preserve"> </v>
      </c>
      <c r="E109" s="85">
        <f>COUNTIF(E$6:E$96,3)</f>
        <v>0</v>
      </c>
      <c r="F109" s="73"/>
      <c r="G109" s="84" t="s">
        <v>71</v>
      </c>
      <c r="H109" s="89" t="str">
        <f t="shared" si="5"/>
        <v xml:space="preserve"> </v>
      </c>
      <c r="I109" s="85">
        <f>COUNTIF(F$6:F$96,3)</f>
        <v>0</v>
      </c>
      <c r="K109" s="77"/>
    </row>
    <row r="110" spans="1:11" s="71" customFormat="1" ht="21">
      <c r="A110" s="73"/>
      <c r="B110" s="73"/>
      <c r="C110" s="82" t="s">
        <v>222</v>
      </c>
      <c r="D110" s="88" t="str">
        <f t="shared" si="4"/>
        <v xml:space="preserve"> </v>
      </c>
      <c r="E110" s="85">
        <f>COUNTIF(E$6:E$96,4)</f>
        <v>0</v>
      </c>
      <c r="F110" s="73"/>
      <c r="G110" s="84" t="s">
        <v>48</v>
      </c>
      <c r="H110" s="89" t="str">
        <f t="shared" si="5"/>
        <v xml:space="preserve"> </v>
      </c>
      <c r="I110" s="90">
        <f>SUM(I106:I109)</f>
        <v>0</v>
      </c>
    </row>
    <row r="111" spans="1:11" s="71" customFormat="1" ht="21">
      <c r="A111" s="73"/>
      <c r="B111" s="73"/>
      <c r="C111" s="82" t="s">
        <v>70</v>
      </c>
      <c r="D111" s="88" t="str">
        <f t="shared" si="4"/>
        <v xml:space="preserve"> </v>
      </c>
      <c r="E111" s="85">
        <f>COUNTIF(E$6:E$96,5)</f>
        <v>0</v>
      </c>
      <c r="F111" s="73"/>
      <c r="G111" s="73"/>
      <c r="H111" s="77"/>
      <c r="I111" s="73"/>
      <c r="J111" s="73"/>
    </row>
    <row r="112" spans="1:11" s="71" customFormat="1" ht="21">
      <c r="A112" s="73"/>
      <c r="B112" s="73"/>
      <c r="C112" s="82" t="s">
        <v>71</v>
      </c>
      <c r="D112" s="88" t="str">
        <f t="shared" si="4"/>
        <v xml:space="preserve"> </v>
      </c>
      <c r="E112" s="85">
        <f>COUNTIF(E$6:E$96,6)</f>
        <v>0</v>
      </c>
      <c r="F112" s="73"/>
      <c r="G112" s="73"/>
      <c r="H112" s="77"/>
      <c r="I112" s="73"/>
      <c r="J112" s="73"/>
    </row>
    <row r="113" spans="1:11" s="71" customFormat="1" ht="21">
      <c r="A113" s="73"/>
      <c r="B113" s="73"/>
      <c r="C113" s="68" t="s">
        <v>48</v>
      </c>
      <c r="D113" s="88">
        <f>SUBTOTAL(109,D106:D112)</f>
        <v>0</v>
      </c>
      <c r="E113" s="85">
        <f>SUBTOTAL(109,E106:E112)</f>
        <v>0</v>
      </c>
      <c r="F113" s="73"/>
      <c r="G113" s="73"/>
      <c r="H113" s="77"/>
      <c r="I113" s="73"/>
      <c r="J113" s="73"/>
    </row>
    <row r="114" spans="1:11" s="71" customFormat="1" ht="21">
      <c r="A114" s="73"/>
      <c r="B114" s="73"/>
      <c r="C114" s="73"/>
      <c r="D114" s="73"/>
      <c r="E114" s="73"/>
      <c r="F114" s="73"/>
      <c r="G114" s="73"/>
      <c r="H114" s="73"/>
      <c r="I114" s="73"/>
      <c r="J114" s="73"/>
    </row>
    <row r="115" spans="1:11" s="71" customFormat="1" ht="21">
      <c r="A115" s="73"/>
      <c r="B115" s="73"/>
      <c r="C115" s="73"/>
      <c r="D115" s="73"/>
      <c r="E115" s="73"/>
      <c r="F115" s="73"/>
      <c r="G115" s="73"/>
      <c r="H115" s="73"/>
      <c r="I115" s="73"/>
      <c r="J115" s="73"/>
    </row>
    <row r="116" spans="1:11" s="71" customFormat="1" ht="21">
      <c r="A116" s="73"/>
      <c r="B116" s="73"/>
      <c r="D116" s="73"/>
      <c r="E116" s="73"/>
      <c r="F116" s="73"/>
      <c r="G116" s="73"/>
      <c r="H116" s="73"/>
      <c r="I116" s="73"/>
      <c r="J116" s="73"/>
    </row>
    <row r="117" spans="1:11" s="71" customFormat="1" ht="21">
      <c r="A117" s="73"/>
      <c r="B117" s="73"/>
      <c r="D117" s="73"/>
      <c r="E117" s="73"/>
      <c r="F117" s="73"/>
      <c r="G117" s="73"/>
      <c r="H117" s="73"/>
      <c r="I117" s="73"/>
      <c r="J117" s="73"/>
    </row>
    <row r="118" spans="1:11" s="71" customFormat="1" ht="21">
      <c r="A118" s="73"/>
      <c r="B118" s="73"/>
      <c r="D118" s="73"/>
      <c r="E118" s="73"/>
      <c r="F118" s="73"/>
      <c r="G118" s="73"/>
      <c r="H118" s="73"/>
      <c r="I118" s="73"/>
      <c r="J118" s="73"/>
    </row>
    <row r="119" spans="1:11" s="71" customFormat="1" ht="21">
      <c r="A119" s="73"/>
      <c r="B119" s="73"/>
      <c r="D119" s="57"/>
      <c r="E119" s="57"/>
      <c r="F119" s="73"/>
      <c r="G119" s="73"/>
      <c r="H119" s="73"/>
      <c r="I119" s="73"/>
      <c r="J119" s="73"/>
    </row>
    <row r="120" spans="1:11" ht="21">
      <c r="K120" s="71"/>
    </row>
    <row r="121" spans="1:11">
      <c r="K121" s="58"/>
    </row>
    <row r="122" spans="1:11">
      <c r="K122" s="58"/>
    </row>
  </sheetData>
  <mergeCells count="3">
    <mergeCell ref="A2:K2"/>
    <mergeCell ref="A3:F3"/>
    <mergeCell ref="G3:J3"/>
  </mergeCells>
  <phoneticPr fontId="12" type="noConversion"/>
  <dataValidations count="5">
    <dataValidation type="list" allowBlank="1" showInputMessage="1" showErrorMessage="1" errorTitle="SAT" error="SOLO PUEDES ELEGIR DEL 0 AL 6" promptTitle="SAT" prompt="ELIGE DE LA LISTA DEL 0 AL 6" sqref="E7:E96" xr:uid="{00000000-0002-0000-0200-000000000000}">
      <formula1>$M$6:$M$12</formula1>
    </dataValidation>
    <dataValidation type="list" allowBlank="1" showInputMessage="1" showErrorMessage="1" errorTitle="SAT" error="SOLO PUEDES ELEGIR DEL 1 AL 2" promptTitle="SATISFACCIÓN" prompt="ELIGE DE LA LISTA DEL 0 AL 3" sqref="F6:F96" xr:uid="{00000000-0002-0000-0200-000001000000}">
      <formula1>$M$6:$M$9</formula1>
    </dataValidation>
    <dataValidation type="list" allowBlank="1" showInputMessage="1" showErrorMessage="1" errorTitle="SAT" error="SOLO PUEDES ELEGIR DEL 1 AL 5" promptTitle="SATISFACCIÓN" prompt="ELIGE DE LA LISTA DEL 1 AL 5" sqref="G6:J96" xr:uid="{00000000-0002-0000-0200-000002000000}">
      <formula1>$M$6:$M$11</formula1>
    </dataValidation>
    <dataValidation type="list" allowBlank="1" showInputMessage="1" showErrorMessage="1" errorTitle="SAT" error="SOLO PUEDES ELEGIR DEL 1 AL 2" promptTitle="SATISFACCIÓN" prompt="ELIGE DE LA LISTA DEL 1 AL 2_x000a_" sqref="K6:K96" xr:uid="{00000000-0002-0000-0200-000003000000}">
      <formula1>$M$6:$M$11</formula1>
    </dataValidation>
    <dataValidation type="list" allowBlank="1" showInputMessage="1" showErrorMessage="1" errorTitle="SAT" error="SOLO PUEDES ELEGIR DEL 0 AL 6" promptTitle="SAT" prompt="ELIGE DE LA LISTA DEL 0 AL 7" sqref="E6" xr:uid="{8228F3F5-CD21-413C-A112-490442A6B597}">
      <formula1>$M$6:$M$13</formula1>
    </dataValidation>
  </dataValidations>
  <pageMargins left="0.7" right="0.7" top="0.75" bottom="0.75" header="0.3" footer="0.3"/>
  <pageSetup paperSize="9" orientation="portrait" r:id="rId1"/>
  <headerFooter>
    <oddFooter>&amp;LVigente a partir de : Julio 2023&amp;RSB_R_MPO_9.1.1_2023_03</oddFooter>
  </headerFooter>
  <drawing r:id="rId2"/>
  <tableParts count="3">
    <tablePart r:id="rId3"/>
    <tablePart r:id="rId4"/>
    <tablePart r:id="rId5"/>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
    <tabColor rgb="FF92D050"/>
  </sheetPr>
  <dimension ref="A1:U60"/>
  <sheetViews>
    <sheetView topLeftCell="A4" zoomScale="60" zoomScaleNormal="60" workbookViewId="0">
      <selection activeCell="I13" sqref="I13"/>
    </sheetView>
  </sheetViews>
  <sheetFormatPr baseColWidth="10" defaultColWidth="11" defaultRowHeight="23.25"/>
  <cols>
    <col min="1" max="1" width="5.42578125" style="207" bestFit="1" customWidth="1"/>
    <col min="2" max="2" width="60.42578125" style="132" customWidth="1"/>
    <col min="3" max="3" width="11" style="132"/>
    <col min="4" max="4" width="20.140625" style="132" bestFit="1" customWidth="1"/>
    <col min="5" max="5" width="27.28515625" style="132" bestFit="1" customWidth="1"/>
    <col min="6" max="6" width="11.42578125" style="132"/>
    <col min="7" max="7" width="28.42578125" style="132" bestFit="1" customWidth="1"/>
    <col min="8" max="8" width="15" style="132" customWidth="1"/>
    <col min="9" max="9" width="17.140625" style="132" bestFit="1" customWidth="1"/>
    <col min="10" max="10" width="17.28515625" style="132" bestFit="1" customWidth="1"/>
    <col min="11" max="11" width="18" style="132" bestFit="1" customWidth="1"/>
    <col min="12" max="12" width="19.7109375" style="132" bestFit="1" customWidth="1"/>
    <col min="13" max="13" width="18.85546875" style="132" bestFit="1" customWidth="1"/>
    <col min="14" max="14" width="15" style="132" bestFit="1" customWidth="1"/>
    <col min="15" max="16384" width="11" style="132"/>
  </cols>
  <sheetData>
    <row r="1" spans="1:19">
      <c r="C1" s="133"/>
      <c r="D1" s="133"/>
      <c r="E1" s="133"/>
      <c r="F1" s="133"/>
    </row>
    <row r="2" spans="1:19">
      <c r="C2" s="133"/>
      <c r="D2" s="133"/>
      <c r="E2" s="133"/>
      <c r="F2" s="133"/>
    </row>
    <row r="3" spans="1:19">
      <c r="A3" s="237"/>
      <c r="B3" s="237"/>
      <c r="C3" s="237"/>
      <c r="D3" s="237"/>
      <c r="E3" s="237"/>
      <c r="F3" s="237"/>
      <c r="G3" s="237"/>
      <c r="H3" s="237"/>
      <c r="I3" s="237"/>
      <c r="J3" s="237"/>
      <c r="K3" s="237"/>
      <c r="L3" s="237"/>
      <c r="M3" s="237"/>
      <c r="N3" s="237"/>
    </row>
    <row r="4" spans="1:19">
      <c r="A4" s="238"/>
      <c r="B4" s="238"/>
      <c r="C4" s="238"/>
      <c r="D4" s="238"/>
      <c r="E4" s="238"/>
      <c r="F4" s="238"/>
      <c r="G4" s="238"/>
      <c r="H4" s="238"/>
      <c r="I4" s="238"/>
      <c r="J4" s="238"/>
      <c r="K4" s="238"/>
      <c r="L4" s="238"/>
      <c r="M4" s="238"/>
      <c r="N4" s="238"/>
    </row>
    <row r="5" spans="1:19" ht="37.5" customHeight="1">
      <c r="C5" s="133"/>
      <c r="D5" s="133"/>
      <c r="E5" s="133"/>
      <c r="F5" s="133"/>
    </row>
    <row r="6" spans="1:19">
      <c r="A6" s="239" t="s">
        <v>44</v>
      </c>
      <c r="B6" s="239"/>
      <c r="C6" s="239"/>
      <c r="D6" s="239"/>
      <c r="E6" s="239"/>
      <c r="F6" s="239"/>
      <c r="G6" s="239"/>
      <c r="H6" s="239"/>
      <c r="I6" s="239"/>
      <c r="J6" s="239"/>
      <c r="K6" s="239"/>
      <c r="L6" s="239"/>
    </row>
    <row r="7" spans="1:19" ht="21" customHeight="1" thickBot="1">
      <c r="A7" s="241" t="s">
        <v>46</v>
      </c>
      <c r="B7" s="241"/>
      <c r="C7" s="241"/>
      <c r="D7" s="241"/>
      <c r="E7" s="241"/>
      <c r="F7" s="241"/>
      <c r="G7" s="241"/>
      <c r="H7" s="241"/>
      <c r="I7" s="241"/>
      <c r="J7" s="241"/>
      <c r="K7" s="241"/>
      <c r="L7" s="241"/>
    </row>
    <row r="8" spans="1:19" ht="46.5" customHeight="1" thickBot="1">
      <c r="A8" s="234" t="s">
        <v>124</v>
      </c>
      <c r="B8" s="235"/>
      <c r="C8" s="235"/>
      <c r="D8" s="235"/>
      <c r="E8" s="235"/>
      <c r="F8" s="235"/>
      <c r="G8" s="235"/>
      <c r="H8" s="235"/>
      <c r="I8" s="235"/>
      <c r="J8" s="235"/>
      <c r="K8" s="235"/>
      <c r="L8" s="236"/>
    </row>
    <row r="9" spans="1:19" ht="29.25" customHeight="1">
      <c r="B9" s="134" t="s">
        <v>3</v>
      </c>
      <c r="C9" s="240"/>
      <c r="D9" s="240"/>
      <c r="E9" s="240"/>
      <c r="F9" s="240"/>
      <c r="G9" s="240"/>
      <c r="H9" s="240"/>
    </row>
    <row r="10" spans="1:19" ht="80.25" customHeight="1">
      <c r="A10" s="135"/>
      <c r="B10" s="135"/>
      <c r="C10" s="135"/>
      <c r="D10" s="245" t="s">
        <v>90</v>
      </c>
      <c r="E10" s="245"/>
    </row>
    <row r="11" spans="1:19" ht="54.75" customHeight="1">
      <c r="A11" s="136" t="s">
        <v>9</v>
      </c>
      <c r="B11" s="136" t="s">
        <v>10</v>
      </c>
      <c r="C11" s="209" t="s">
        <v>1</v>
      </c>
      <c r="D11" s="137" t="s">
        <v>12</v>
      </c>
      <c r="E11" s="138" t="s">
        <v>188</v>
      </c>
      <c r="F11" s="139"/>
      <c r="G11" s="243" t="s">
        <v>43</v>
      </c>
      <c r="H11" s="243"/>
      <c r="I11" s="243"/>
      <c r="K11" s="246" t="s">
        <v>254</v>
      </c>
      <c r="L11" s="247"/>
      <c r="M11" s="247"/>
      <c r="N11" s="247"/>
    </row>
    <row r="12" spans="1:19" ht="116.25">
      <c r="A12" s="140">
        <v>1</v>
      </c>
      <c r="B12" s="141" t="s">
        <v>95</v>
      </c>
      <c r="C12" s="142" t="s">
        <v>243</v>
      </c>
      <c r="D12" s="159">
        <f>C12*2</f>
        <v>0</v>
      </c>
      <c r="E12" s="143">
        <v>8</v>
      </c>
      <c r="F12" s="144"/>
      <c r="G12" s="145"/>
      <c r="H12" s="146" t="s">
        <v>2</v>
      </c>
      <c r="I12" s="147"/>
      <c r="J12" s="148"/>
      <c r="K12" s="247"/>
      <c r="L12" s="247"/>
      <c r="M12" s="247"/>
      <c r="N12" s="247"/>
      <c r="O12" s="149"/>
    </row>
    <row r="13" spans="1:19" ht="46.5">
      <c r="A13" s="140">
        <v>2</v>
      </c>
      <c r="B13" s="141" t="s">
        <v>96</v>
      </c>
      <c r="C13" s="142" t="s">
        <v>243</v>
      </c>
      <c r="D13" s="159">
        <f>C13*2</f>
        <v>0</v>
      </c>
      <c r="E13" s="143">
        <v>8</v>
      </c>
      <c r="F13" s="144"/>
      <c r="G13" s="244" t="s">
        <v>4</v>
      </c>
      <c r="H13" s="244"/>
      <c r="I13" s="158">
        <f>Fórmula!C26</f>
        <v>0</v>
      </c>
      <c r="J13" s="148"/>
    </row>
    <row r="14" spans="1:19" ht="69.75">
      <c r="A14" s="140">
        <v>3</v>
      </c>
      <c r="B14" s="141" t="s">
        <v>97</v>
      </c>
      <c r="C14" s="142" t="s">
        <v>243</v>
      </c>
      <c r="D14" s="159">
        <f>C14*2</f>
        <v>0</v>
      </c>
      <c r="E14" s="143">
        <v>8</v>
      </c>
      <c r="F14" s="144"/>
    </row>
    <row r="15" spans="1:19" ht="69" customHeight="1">
      <c r="A15" s="140">
        <v>4</v>
      </c>
      <c r="B15" s="141" t="s">
        <v>98</v>
      </c>
      <c r="C15" s="142" t="s">
        <v>243</v>
      </c>
      <c r="D15" s="159">
        <f>C15*2</f>
        <v>0</v>
      </c>
      <c r="E15" s="143">
        <v>8</v>
      </c>
      <c r="F15" s="144"/>
      <c r="G15" s="242" t="s">
        <v>125</v>
      </c>
      <c r="H15" s="208" t="s">
        <v>11</v>
      </c>
      <c r="I15" s="209" t="s">
        <v>189</v>
      </c>
      <c r="J15" s="209" t="s">
        <v>129</v>
      </c>
      <c r="K15" s="209" t="s">
        <v>130</v>
      </c>
      <c r="L15" s="209" t="s">
        <v>269</v>
      </c>
      <c r="M15" s="209" t="s">
        <v>267</v>
      </c>
      <c r="N15" s="209" t="s">
        <v>268</v>
      </c>
      <c r="O15" s="209" t="s">
        <v>6</v>
      </c>
    </row>
    <row r="16" spans="1:19" ht="84" customHeight="1">
      <c r="A16" s="140">
        <v>5</v>
      </c>
      <c r="B16" s="150" t="s">
        <v>99</v>
      </c>
      <c r="C16" s="151"/>
      <c r="D16" s="160">
        <f>COUNTIF('ESU vaciado'!K6:K96,1)</f>
        <v>0</v>
      </c>
      <c r="E16" s="160">
        <f>COUNTIF('ESU vaciado'!K6:K96,2)</f>
        <v>0</v>
      </c>
      <c r="F16" s="144"/>
      <c r="G16" s="242"/>
      <c r="H16" s="161" t="str">
        <f>IFERROR('ESU vaciado'!D106," ")</f>
        <v xml:space="preserve"> </v>
      </c>
      <c r="I16" s="161" t="str">
        <f>IFERROR('ESU vaciado'!D107," ")</f>
        <v xml:space="preserve"> </v>
      </c>
      <c r="J16" s="161" t="str">
        <f>IFERROR('ESU vaciado'!D108," ")</f>
        <v xml:space="preserve"> </v>
      </c>
      <c r="K16" s="161" t="str">
        <f>'ESU vaciado'!D109</f>
        <v xml:space="preserve"> </v>
      </c>
      <c r="L16" s="161" t="str">
        <f>'ESU vaciado'!D110</f>
        <v xml:space="preserve"> </v>
      </c>
      <c r="M16" s="161" t="str">
        <f>'ESU vaciado'!D111</f>
        <v xml:space="preserve"> </v>
      </c>
      <c r="N16" s="161" t="str">
        <f>'ESU vaciado'!D112</f>
        <v xml:space="preserve"> </v>
      </c>
      <c r="O16" s="162">
        <f>IFERROR(SUM(H16:N16)," ")</f>
        <v>0</v>
      </c>
      <c r="P16" s="233" t="s">
        <v>190</v>
      </c>
      <c r="Q16" s="233"/>
      <c r="R16" s="233"/>
      <c r="S16" s="233"/>
    </row>
    <row r="17" spans="1:19">
      <c r="A17" s="207" t="s">
        <v>152</v>
      </c>
      <c r="D17" s="152" t="s">
        <v>153</v>
      </c>
      <c r="E17" s="152" t="s">
        <v>132</v>
      </c>
      <c r="G17" s="153"/>
      <c r="H17" s="154"/>
      <c r="I17" s="154" t="s">
        <v>127</v>
      </c>
      <c r="J17" s="154"/>
      <c r="K17" s="154"/>
      <c r="L17" s="155"/>
      <c r="P17" s="233"/>
      <c r="Q17" s="233"/>
      <c r="R17" s="233"/>
      <c r="S17" s="233"/>
    </row>
    <row r="18" spans="1:19" ht="46.5">
      <c r="F18" s="156"/>
      <c r="G18" s="242" t="s">
        <v>126</v>
      </c>
      <c r="H18" s="208" t="s">
        <v>11</v>
      </c>
      <c r="I18" s="209" t="s">
        <v>7</v>
      </c>
      <c r="J18" s="209" t="s">
        <v>8</v>
      </c>
      <c r="K18" s="209" t="s">
        <v>6</v>
      </c>
      <c r="L18" s="209" t="s">
        <v>0</v>
      </c>
      <c r="P18" s="233"/>
      <c r="Q18" s="233"/>
      <c r="R18" s="233"/>
      <c r="S18" s="233"/>
    </row>
    <row r="19" spans="1:19" ht="33" customHeight="1">
      <c r="A19" s="97"/>
      <c r="D19" s="65"/>
      <c r="G19" s="242"/>
      <c r="H19" s="161" t="str">
        <f>'ESU vaciado'!H106</f>
        <v xml:space="preserve"> </v>
      </c>
      <c r="I19" s="161" t="str">
        <f>'ESU vaciado'!H107</f>
        <v xml:space="preserve"> </v>
      </c>
      <c r="J19" s="161" t="str">
        <f>'ESU vaciado'!H108</f>
        <v xml:space="preserve"> </v>
      </c>
      <c r="K19" s="161" t="str">
        <f>'ESU vaciado'!H109</f>
        <v xml:space="preserve"> </v>
      </c>
      <c r="L19" s="162">
        <f>SUM(H19:K19)</f>
        <v>0</v>
      </c>
      <c r="P19" s="233"/>
      <c r="Q19" s="233"/>
      <c r="R19" s="233"/>
      <c r="S19" s="233"/>
    </row>
    <row r="20" spans="1:19">
      <c r="A20" s="65"/>
      <c r="D20" s="65"/>
    </row>
    <row r="22" spans="1:19">
      <c r="J22" s="132" t="s">
        <v>127</v>
      </c>
      <c r="K22" s="132" t="s">
        <v>128</v>
      </c>
    </row>
    <row r="25" spans="1:19">
      <c r="E25" s="65"/>
      <c r="F25" s="65"/>
      <c r="G25" s="65"/>
      <c r="H25" s="65"/>
      <c r="I25" s="65"/>
      <c r="J25" s="65"/>
      <c r="K25" s="65"/>
      <c r="L25" s="65"/>
      <c r="M25" s="65"/>
      <c r="N25" s="65"/>
    </row>
    <row r="26" spans="1:19">
      <c r="E26" s="65"/>
      <c r="F26" s="65"/>
      <c r="G26" s="65"/>
      <c r="H26" s="65"/>
      <c r="I26" s="65"/>
      <c r="J26" s="65"/>
      <c r="K26" s="65"/>
      <c r="L26" s="65"/>
      <c r="M26" s="65"/>
      <c r="N26" s="65"/>
    </row>
    <row r="27" spans="1:19">
      <c r="E27" s="65"/>
      <c r="F27" s="65"/>
      <c r="G27" s="65"/>
      <c r="H27" s="65"/>
      <c r="I27" s="65"/>
      <c r="J27" s="65"/>
      <c r="K27" s="65"/>
      <c r="L27" s="65"/>
      <c r="M27" s="65"/>
      <c r="N27" s="65"/>
    </row>
    <row r="28" spans="1:19">
      <c r="E28" s="65"/>
      <c r="F28" s="65"/>
      <c r="G28" s="65"/>
      <c r="H28" s="65"/>
      <c r="I28" s="65"/>
      <c r="J28" s="65"/>
      <c r="K28" s="65"/>
      <c r="L28" s="65"/>
      <c r="M28" s="65"/>
      <c r="N28" s="65"/>
    </row>
    <row r="43" spans="7:21">
      <c r="O43" s="157"/>
      <c r="P43" s="157"/>
    </row>
    <row r="44" spans="7:21">
      <c r="G44" s="157"/>
      <c r="H44" s="157"/>
      <c r="I44" s="157"/>
      <c r="J44" s="157"/>
      <c r="K44" s="157"/>
      <c r="L44" s="157"/>
      <c r="M44" s="157"/>
      <c r="N44" s="157"/>
      <c r="O44" s="157"/>
      <c r="P44" s="157"/>
      <c r="Q44" s="157"/>
      <c r="R44" s="157"/>
      <c r="S44" s="157"/>
      <c r="T44" s="157"/>
      <c r="U44" s="157"/>
    </row>
    <row r="46" spans="7:21">
      <c r="K46" s="157"/>
    </row>
    <row r="47" spans="7:21">
      <c r="K47" s="157"/>
    </row>
    <row r="48" spans="7:21">
      <c r="K48" s="157"/>
    </row>
    <row r="49" spans="11:11">
      <c r="K49" s="157"/>
    </row>
    <row r="50" spans="11:11">
      <c r="K50" s="157"/>
    </row>
    <row r="51" spans="11:11">
      <c r="K51" s="157"/>
    </row>
    <row r="52" spans="11:11">
      <c r="K52" s="157"/>
    </row>
    <row r="53" spans="11:11">
      <c r="K53" s="157"/>
    </row>
    <row r="54" spans="11:11">
      <c r="K54" s="157"/>
    </row>
    <row r="55" spans="11:11">
      <c r="K55" s="157"/>
    </row>
    <row r="56" spans="11:11">
      <c r="K56" s="157"/>
    </row>
    <row r="57" spans="11:11">
      <c r="K57" s="157"/>
    </row>
    <row r="58" spans="11:11">
      <c r="K58" s="157"/>
    </row>
    <row r="59" spans="11:11">
      <c r="K59" s="157"/>
    </row>
    <row r="60" spans="11:11">
      <c r="K60" s="157"/>
    </row>
  </sheetData>
  <mergeCells count="13">
    <mergeCell ref="P16:S19"/>
    <mergeCell ref="A8:L8"/>
    <mergeCell ref="A3:N3"/>
    <mergeCell ref="A4:N4"/>
    <mergeCell ref="A6:L6"/>
    <mergeCell ref="C9:H9"/>
    <mergeCell ref="A7:L7"/>
    <mergeCell ref="G15:G16"/>
    <mergeCell ref="G18:G19"/>
    <mergeCell ref="G11:I11"/>
    <mergeCell ref="G13:H13"/>
    <mergeCell ref="D10:E10"/>
    <mergeCell ref="K11:N12"/>
  </mergeCells>
  <conditionalFormatting sqref="D12:D15">
    <cfRule type="cellIs" dxfId="40" priority="14" operator="lessThan">
      <formula>8</formula>
    </cfRule>
  </conditionalFormatting>
  <pageMargins left="0.7" right="0.7" top="0.75" bottom="0.75" header="0.3" footer="0.3"/>
  <pageSetup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tabColor rgb="FFBF95DF"/>
  </sheetPr>
  <dimension ref="A1:Q2"/>
  <sheetViews>
    <sheetView zoomScale="80" zoomScaleNormal="80" workbookViewId="0">
      <selection activeCell="A2" sqref="A2:Q2"/>
    </sheetView>
  </sheetViews>
  <sheetFormatPr baseColWidth="10" defaultColWidth="11.42578125" defaultRowHeight="15"/>
  <cols>
    <col min="1" max="16384" width="11.42578125" style="2"/>
  </cols>
  <sheetData>
    <row r="1" spans="1:17" ht="114.75" customHeight="1" thickBot="1"/>
    <row r="2" spans="1:17" ht="23.25" customHeight="1" thickBot="1">
      <c r="A2" s="248" t="s">
        <v>91</v>
      </c>
      <c r="B2" s="249"/>
      <c r="C2" s="249"/>
      <c r="D2" s="249"/>
      <c r="E2" s="249"/>
      <c r="F2" s="249"/>
      <c r="G2" s="249"/>
      <c r="H2" s="249"/>
      <c r="I2" s="249"/>
      <c r="J2" s="249"/>
      <c r="K2" s="249"/>
      <c r="L2" s="249"/>
      <c r="M2" s="249"/>
      <c r="N2" s="249"/>
      <c r="O2" s="249"/>
      <c r="P2" s="249"/>
      <c r="Q2" s="250"/>
    </row>
  </sheetData>
  <mergeCells count="1">
    <mergeCell ref="A2:Q2"/>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8:L37"/>
  <sheetViews>
    <sheetView zoomScale="70" zoomScaleNormal="70" workbookViewId="0">
      <selection activeCell="A9" sqref="A9:A20"/>
    </sheetView>
  </sheetViews>
  <sheetFormatPr baseColWidth="10" defaultColWidth="11.42578125" defaultRowHeight="15"/>
  <cols>
    <col min="1" max="1" width="9.42578125" style="58" customWidth="1"/>
    <col min="2" max="2" width="19.5703125" style="58" customWidth="1"/>
    <col min="3" max="3" width="42.7109375" style="173" bestFit="1" customWidth="1"/>
    <col min="4" max="4" width="8.28515625" style="58" bestFit="1" customWidth="1"/>
    <col min="5" max="5" width="12.28515625" style="58" bestFit="1" customWidth="1"/>
    <col min="6" max="6" width="19" style="58" customWidth="1"/>
    <col min="7" max="7" width="11.85546875" style="58" bestFit="1" customWidth="1"/>
    <col min="8" max="8" width="10.85546875" style="58" bestFit="1" customWidth="1"/>
    <col min="9" max="9" width="6.7109375" style="58" bestFit="1" customWidth="1"/>
    <col min="10" max="10" width="8.5703125" style="58" bestFit="1" customWidth="1"/>
    <col min="11" max="11" width="7.140625" style="58" bestFit="1" customWidth="1"/>
    <col min="12" max="12" width="13.42578125" style="58" customWidth="1"/>
    <col min="13" max="13" width="6.5703125" style="58" bestFit="1" customWidth="1"/>
    <col min="14" max="14" width="6.140625" style="58" bestFit="1" customWidth="1"/>
    <col min="15" max="15" width="5.42578125" style="58" bestFit="1" customWidth="1"/>
    <col min="16" max="16" width="10.5703125" style="58" bestFit="1" customWidth="1"/>
    <col min="17" max="17" width="15.7109375" style="58" customWidth="1"/>
    <col min="18" max="16384" width="11.42578125" style="58"/>
  </cols>
  <sheetData>
    <row r="8" spans="1:11" ht="60">
      <c r="A8" s="168" t="s">
        <v>66</v>
      </c>
      <c r="B8" s="168" t="s">
        <v>155</v>
      </c>
      <c r="C8" s="163" t="s">
        <v>242</v>
      </c>
      <c r="D8" s="164" t="s">
        <v>237</v>
      </c>
      <c r="E8" s="164" t="s">
        <v>238</v>
      </c>
      <c r="F8" s="164" t="s">
        <v>239</v>
      </c>
      <c r="G8" s="165" t="s">
        <v>240</v>
      </c>
    </row>
    <row r="9" spans="1:11">
      <c r="A9" s="251" t="s">
        <v>176</v>
      </c>
      <c r="B9" s="252" t="s">
        <v>249</v>
      </c>
      <c r="C9" s="166" t="s">
        <v>225</v>
      </c>
      <c r="D9" s="167"/>
      <c r="E9" s="166"/>
      <c r="F9" s="178" t="str">
        <f>IFERROR(E9/D9," ")</f>
        <v xml:space="preserve"> </v>
      </c>
      <c r="G9" s="253" t="str">
        <f>IFERROR(AVERAGE(F9:F20)," ")</f>
        <v xml:space="preserve"> </v>
      </c>
    </row>
    <row r="10" spans="1:11" ht="15" customHeight="1">
      <c r="A10" s="251"/>
      <c r="B10" s="252"/>
      <c r="C10" s="166" t="s">
        <v>226</v>
      </c>
      <c r="D10" s="166"/>
      <c r="E10" s="166"/>
      <c r="F10" s="178" t="str">
        <f t="shared" ref="F10:F20" si="0">IFERROR(E10/D10," ")</f>
        <v xml:space="preserve"> </v>
      </c>
      <c r="G10" s="253"/>
      <c r="I10" s="254" t="s">
        <v>241</v>
      </c>
      <c r="J10" s="254"/>
      <c r="K10" s="254"/>
    </row>
    <row r="11" spans="1:11">
      <c r="A11" s="251"/>
      <c r="B11" s="252"/>
      <c r="C11" s="166" t="s">
        <v>227</v>
      </c>
      <c r="D11" s="166"/>
      <c r="E11" s="166"/>
      <c r="F11" s="178" t="str">
        <f t="shared" si="0"/>
        <v xml:space="preserve"> </v>
      </c>
      <c r="G11" s="253"/>
      <c r="I11" s="254"/>
      <c r="J11" s="254"/>
      <c r="K11" s="254"/>
    </row>
    <row r="12" spans="1:11">
      <c r="A12" s="251"/>
      <c r="B12" s="252"/>
      <c r="C12" s="166" t="s">
        <v>228</v>
      </c>
      <c r="D12" s="166"/>
      <c r="E12" s="166"/>
      <c r="F12" s="178" t="str">
        <f t="shared" si="0"/>
        <v xml:space="preserve"> </v>
      </c>
      <c r="G12" s="253"/>
      <c r="I12" s="254"/>
      <c r="J12" s="254"/>
      <c r="K12" s="254"/>
    </row>
    <row r="13" spans="1:11">
      <c r="A13" s="251"/>
      <c r="B13" s="252"/>
      <c r="C13" s="166" t="s">
        <v>229</v>
      </c>
      <c r="D13" s="166"/>
      <c r="E13" s="166"/>
      <c r="F13" s="178" t="str">
        <f t="shared" si="0"/>
        <v xml:space="preserve"> </v>
      </c>
      <c r="G13" s="253"/>
      <c r="I13" s="254"/>
      <c r="J13" s="254"/>
      <c r="K13" s="254"/>
    </row>
    <row r="14" spans="1:11">
      <c r="A14" s="251"/>
      <c r="B14" s="252"/>
      <c r="C14" s="166" t="s">
        <v>230</v>
      </c>
      <c r="D14" s="166"/>
      <c r="E14" s="166"/>
      <c r="F14" s="178" t="str">
        <f t="shared" si="0"/>
        <v xml:space="preserve"> </v>
      </c>
      <c r="G14" s="253"/>
      <c r="I14" s="254"/>
      <c r="J14" s="254"/>
      <c r="K14" s="254"/>
    </row>
    <row r="15" spans="1:11">
      <c r="A15" s="251"/>
      <c r="B15" s="252"/>
      <c r="C15" s="166" t="s">
        <v>231</v>
      </c>
      <c r="D15" s="166"/>
      <c r="E15" s="166"/>
      <c r="F15" s="178" t="str">
        <f t="shared" si="0"/>
        <v xml:space="preserve"> </v>
      </c>
      <c r="G15" s="253"/>
      <c r="I15" s="254"/>
      <c r="J15" s="254"/>
      <c r="K15" s="254"/>
    </row>
    <row r="16" spans="1:11">
      <c r="A16" s="251"/>
      <c r="B16" s="252"/>
      <c r="C16" s="166" t="s">
        <v>232</v>
      </c>
      <c r="D16" s="166"/>
      <c r="E16" s="166"/>
      <c r="F16" s="178" t="str">
        <f t="shared" si="0"/>
        <v xml:space="preserve"> </v>
      </c>
      <c r="G16" s="253"/>
    </row>
    <row r="17" spans="1:12">
      <c r="A17" s="251"/>
      <c r="B17" s="252"/>
      <c r="C17" s="166" t="s">
        <v>233</v>
      </c>
      <c r="D17" s="166"/>
      <c r="E17" s="166"/>
      <c r="F17" s="178" t="str">
        <f t="shared" si="0"/>
        <v xml:space="preserve"> </v>
      </c>
      <c r="G17" s="253"/>
    </row>
    <row r="18" spans="1:12">
      <c r="A18" s="251"/>
      <c r="B18" s="252"/>
      <c r="C18" s="166" t="s">
        <v>234</v>
      </c>
      <c r="D18" s="166"/>
      <c r="E18" s="166"/>
      <c r="F18" s="178" t="str">
        <f t="shared" si="0"/>
        <v xml:space="preserve"> </v>
      </c>
      <c r="G18" s="253"/>
    </row>
    <row r="19" spans="1:12">
      <c r="A19" s="251"/>
      <c r="B19" s="252"/>
      <c r="C19" s="166" t="s">
        <v>235</v>
      </c>
      <c r="D19" s="166"/>
      <c r="E19" s="166"/>
      <c r="F19" s="178" t="str">
        <f t="shared" si="0"/>
        <v xml:space="preserve"> </v>
      </c>
      <c r="G19" s="253"/>
    </row>
    <row r="20" spans="1:12">
      <c r="A20" s="251"/>
      <c r="B20" s="252"/>
      <c r="C20" s="166" t="s">
        <v>236</v>
      </c>
      <c r="D20" s="166"/>
      <c r="E20" s="166"/>
      <c r="F20" s="178" t="str">
        <f t="shared" si="0"/>
        <v xml:space="preserve"> </v>
      </c>
      <c r="G20" s="253"/>
    </row>
    <row r="26" spans="1:12">
      <c r="A26" s="168" t="s">
        <v>66</v>
      </c>
      <c r="B26" s="168" t="s">
        <v>155</v>
      </c>
      <c r="C26" s="169"/>
      <c r="D26" s="170" t="s">
        <v>177</v>
      </c>
      <c r="E26" s="170" t="s">
        <v>48</v>
      </c>
      <c r="F26" s="169" t="s">
        <v>169</v>
      </c>
    </row>
    <row r="27" spans="1:12" ht="29.25" customHeight="1">
      <c r="A27" s="251" t="s">
        <v>60</v>
      </c>
      <c r="B27" s="265" t="s">
        <v>178</v>
      </c>
      <c r="C27" s="171" t="s">
        <v>179</v>
      </c>
      <c r="D27" s="172"/>
      <c r="E27" s="266" t="str">
        <f>IFERROR(D27/D28,"0")</f>
        <v>0</v>
      </c>
      <c r="F27" s="267" t="s">
        <v>253</v>
      </c>
    </row>
    <row r="28" spans="1:12" ht="56.25" customHeight="1">
      <c r="A28" s="251"/>
      <c r="B28" s="265"/>
      <c r="C28" s="205" t="s">
        <v>250</v>
      </c>
      <c r="D28" s="172"/>
      <c r="E28" s="266"/>
      <c r="F28" s="268"/>
      <c r="G28" s="173"/>
    </row>
    <row r="29" spans="1:12">
      <c r="L29" s="174"/>
    </row>
    <row r="30" spans="1:12">
      <c r="A30" s="170" t="s">
        <v>66</v>
      </c>
      <c r="B30" s="170" t="s">
        <v>155</v>
      </c>
      <c r="C30" s="175"/>
      <c r="D30" s="170" t="s">
        <v>177</v>
      </c>
      <c r="E30" s="170" t="s">
        <v>48</v>
      </c>
      <c r="F30" s="175" t="s">
        <v>169</v>
      </c>
    </row>
    <row r="31" spans="1:12" ht="35.25" customHeight="1">
      <c r="A31" s="255" t="s">
        <v>45</v>
      </c>
      <c r="B31" s="257" t="s">
        <v>180</v>
      </c>
      <c r="C31" s="206" t="s">
        <v>251</v>
      </c>
      <c r="D31" s="172">
        <v>0</v>
      </c>
      <c r="E31" s="263">
        <f>IFERROR(D32-D31,"0")</f>
        <v>0</v>
      </c>
      <c r="F31" s="261" t="s">
        <v>181</v>
      </c>
    </row>
    <row r="32" spans="1:12" ht="41.25" customHeight="1">
      <c r="A32" s="256"/>
      <c r="B32" s="258"/>
      <c r="C32" s="206" t="s">
        <v>252</v>
      </c>
      <c r="D32" s="172">
        <v>0</v>
      </c>
      <c r="E32" s="264"/>
      <c r="F32" s="262"/>
    </row>
    <row r="35" spans="1:6">
      <c r="A35" s="170" t="s">
        <v>66</v>
      </c>
      <c r="B35" s="170" t="s">
        <v>155</v>
      </c>
      <c r="C35" s="175"/>
      <c r="D35" s="170" t="s">
        <v>177</v>
      </c>
      <c r="E35" s="170" t="s">
        <v>48</v>
      </c>
      <c r="F35" s="175" t="s">
        <v>169</v>
      </c>
    </row>
    <row r="36" spans="1:6" ht="26.25" customHeight="1">
      <c r="A36" s="255" t="s">
        <v>47</v>
      </c>
      <c r="B36" s="257" t="s">
        <v>224</v>
      </c>
      <c r="C36" s="176" t="s">
        <v>191</v>
      </c>
      <c r="D36" s="172">
        <v>0</v>
      </c>
      <c r="E36" s="259" t="str">
        <f>IFERROR(D36/D37,"0")</f>
        <v>0</v>
      </c>
      <c r="F36" s="261" t="s">
        <v>187</v>
      </c>
    </row>
    <row r="37" spans="1:6" ht="29.25" customHeight="1">
      <c r="A37" s="256"/>
      <c r="B37" s="258"/>
      <c r="C37" s="177" t="s">
        <v>182</v>
      </c>
      <c r="D37" s="172">
        <v>0</v>
      </c>
      <c r="E37" s="260"/>
      <c r="F37" s="262"/>
    </row>
  </sheetData>
  <mergeCells count="16">
    <mergeCell ref="A9:A20"/>
    <mergeCell ref="B9:B20"/>
    <mergeCell ref="G9:G20"/>
    <mergeCell ref="I10:K15"/>
    <mergeCell ref="A36:A37"/>
    <mergeCell ref="B36:B37"/>
    <mergeCell ref="E36:E37"/>
    <mergeCell ref="F36:F37"/>
    <mergeCell ref="A31:A32"/>
    <mergeCell ref="B31:B32"/>
    <mergeCell ref="E31:E32"/>
    <mergeCell ref="F31:F32"/>
    <mergeCell ref="A27:A28"/>
    <mergeCell ref="B27:B28"/>
    <mergeCell ref="E27:E28"/>
    <mergeCell ref="F27:F28"/>
  </mergeCells>
  <pageMargins left="0.7" right="0.7" top="0.75" bottom="0.75" header="0.3" footer="0.3"/>
  <pageSetup paperSize="9" orientation="portrait" r:id="rId1"/>
  <headerFooter>
    <oddFooter>&amp;LVigente a partir de: FEBRERO 2026&amp;RSB_R_MPO_9.1.1_2026_07</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8:R24"/>
  <sheetViews>
    <sheetView topLeftCell="C2" zoomScale="60" zoomScaleNormal="60" workbookViewId="0">
      <selection activeCell="G16" sqref="G16"/>
    </sheetView>
  </sheetViews>
  <sheetFormatPr baseColWidth="10" defaultColWidth="32.140625" defaultRowHeight="15"/>
  <cols>
    <col min="1" max="1" width="32.140625" style="58"/>
    <col min="2" max="2" width="20.85546875" style="58" customWidth="1"/>
    <col min="3" max="3" width="36.28515625" style="58" customWidth="1"/>
    <col min="4" max="15" width="12.7109375" style="58" customWidth="1"/>
    <col min="16" max="16" width="10.5703125" style="58" bestFit="1" customWidth="1"/>
    <col min="17" max="16384" width="32.140625" style="58"/>
  </cols>
  <sheetData>
    <row r="8" spans="1:18" ht="15.75">
      <c r="A8" s="269" t="s">
        <v>154</v>
      </c>
      <c r="B8" s="270"/>
      <c r="C8" s="270"/>
      <c r="D8" s="270"/>
      <c r="E8" s="270"/>
      <c r="F8" s="270"/>
      <c r="G8" s="270"/>
      <c r="H8" s="270"/>
      <c r="I8" s="270"/>
      <c r="J8" s="270"/>
      <c r="K8" s="270"/>
      <c r="L8" s="270"/>
      <c r="M8" s="270"/>
      <c r="N8" s="270"/>
      <c r="O8" s="270"/>
      <c r="P8" s="270"/>
      <c r="Q8" s="271"/>
    </row>
    <row r="9" spans="1:18" ht="20.100000000000001" customHeight="1">
      <c r="A9" s="179" t="s">
        <v>66</v>
      </c>
      <c r="B9" s="180"/>
      <c r="C9" s="181" t="s">
        <v>155</v>
      </c>
      <c r="D9" s="182" t="s">
        <v>156</v>
      </c>
      <c r="E9" s="182" t="s">
        <v>157</v>
      </c>
      <c r="F9" s="182" t="s">
        <v>158</v>
      </c>
      <c r="G9" s="182" t="s">
        <v>159</v>
      </c>
      <c r="H9" s="182" t="s">
        <v>160</v>
      </c>
      <c r="I9" s="182" t="s">
        <v>161</v>
      </c>
      <c r="J9" s="182" t="s">
        <v>162</v>
      </c>
      <c r="K9" s="182" t="s">
        <v>163</v>
      </c>
      <c r="L9" s="182" t="s">
        <v>164</v>
      </c>
      <c r="M9" s="182" t="s">
        <v>165</v>
      </c>
      <c r="N9" s="182" t="s">
        <v>166</v>
      </c>
      <c r="O9" s="182" t="s">
        <v>167</v>
      </c>
      <c r="P9" s="183" t="s">
        <v>168</v>
      </c>
      <c r="Q9" s="184" t="s">
        <v>169</v>
      </c>
    </row>
    <row r="10" spans="1:18" ht="20.100000000000001" customHeight="1">
      <c r="A10" s="251" t="s">
        <v>59</v>
      </c>
      <c r="B10" s="265" t="s">
        <v>170</v>
      </c>
      <c r="C10" s="185" t="s">
        <v>49</v>
      </c>
      <c r="D10" s="186"/>
      <c r="E10" s="186"/>
      <c r="F10" s="186"/>
      <c r="G10" s="186"/>
      <c r="H10" s="186"/>
      <c r="I10" s="186"/>
      <c r="J10" s="186"/>
      <c r="K10" s="186"/>
      <c r="L10" s="186"/>
      <c r="M10" s="186"/>
      <c r="N10" s="186"/>
      <c r="O10" s="186"/>
      <c r="P10" s="192" t="str">
        <f>IFERROR(AVERAGEIFS(Tabla24[[#This Row],[Agosto]:[Julio]],Tabla24[[#This Row],[Agosto]:[Julio]],"&lt;&gt;0"),"0")</f>
        <v>0</v>
      </c>
      <c r="Q10" s="272" t="s">
        <v>171</v>
      </c>
      <c r="R10" s="58" t="s">
        <v>172</v>
      </c>
    </row>
    <row r="11" spans="1:18" ht="20.100000000000001" customHeight="1">
      <c r="A11" s="251"/>
      <c r="B11" s="265"/>
      <c r="C11" s="185" t="s">
        <v>50</v>
      </c>
      <c r="D11" s="186"/>
      <c r="E11" s="186"/>
      <c r="F11" s="186"/>
      <c r="G11" s="186"/>
      <c r="H11" s="186"/>
      <c r="I11" s="186"/>
      <c r="J11" s="186"/>
      <c r="K11" s="186"/>
      <c r="L11" s="186"/>
      <c r="M11" s="186"/>
      <c r="N11" s="186"/>
      <c r="O11" s="186"/>
      <c r="P11" s="192" t="str">
        <f>IFERROR(AVERAGEIFS(Tabla24[[#This Row],[Agosto]:[Julio]],Tabla24[[#This Row],[Agosto]:[Julio]],"&lt;&gt;0"),"0")</f>
        <v>0</v>
      </c>
      <c r="Q11" s="272"/>
    </row>
    <row r="12" spans="1:18" ht="20.100000000000001" customHeight="1">
      <c r="A12" s="251"/>
      <c r="B12" s="265"/>
      <c r="C12" s="185" t="s">
        <v>192</v>
      </c>
      <c r="D12" s="186"/>
      <c r="E12" s="186"/>
      <c r="F12" s="186"/>
      <c r="G12" s="186"/>
      <c r="H12" s="186"/>
      <c r="I12" s="186"/>
      <c r="J12" s="186"/>
      <c r="K12" s="186"/>
      <c r="L12" s="186"/>
      <c r="M12" s="186"/>
      <c r="N12" s="186"/>
      <c r="O12" s="186"/>
      <c r="P12" s="192" t="str">
        <f>IFERROR(AVERAGEIFS(Tabla24[[#This Row],[Agosto]:[Julio]],Tabla24[[#This Row],[Agosto]:[Julio]],"&lt;&gt;0"),"0")</f>
        <v>0</v>
      </c>
      <c r="Q12" s="272"/>
      <c r="R12" t="str">
        <f>IFERROR(#REF!/Tabla24[[#This Row],[Agosto]:[Julio]],"0")</f>
        <v>0</v>
      </c>
    </row>
    <row r="13" spans="1:18" ht="20.100000000000001" customHeight="1">
      <c r="A13" s="251"/>
      <c r="B13" s="265"/>
      <c r="C13" s="185" t="s">
        <v>51</v>
      </c>
      <c r="D13" s="186"/>
      <c r="E13" s="186"/>
      <c r="F13" s="186"/>
      <c r="G13" s="186"/>
      <c r="H13" s="186"/>
      <c r="I13" s="186"/>
      <c r="J13" s="186"/>
      <c r="K13" s="186"/>
      <c r="L13" s="186"/>
      <c r="M13" s="186"/>
      <c r="N13" s="186"/>
      <c r="O13" s="186"/>
      <c r="P13" s="192" t="str">
        <f>IFERROR(AVERAGEIFS(Tabla24[[#This Row],[Agosto]:[Julio]],Tabla24[[#This Row],[Agosto]:[Julio]],"&lt;&gt;0"),"0")</f>
        <v>0</v>
      </c>
      <c r="Q13" s="272"/>
    </row>
    <row r="14" spans="1:18" ht="20.100000000000001" customHeight="1">
      <c r="A14" s="251"/>
      <c r="B14" s="265"/>
      <c r="C14" s="185" t="s">
        <v>52</v>
      </c>
      <c r="D14" s="186"/>
      <c r="E14" s="186"/>
      <c r="F14" s="186"/>
      <c r="G14" s="186"/>
      <c r="H14" s="186"/>
      <c r="I14" s="186"/>
      <c r="J14" s="186"/>
      <c r="K14" s="186"/>
      <c r="L14" s="186"/>
      <c r="M14" s="186"/>
      <c r="N14" s="186"/>
      <c r="O14" s="186"/>
      <c r="P14" s="192" t="str">
        <f>IFERROR(AVERAGEIFS(Tabla24[[#This Row],[Agosto]:[Julio]],Tabla24[[#This Row],[Agosto]:[Julio]],"&lt;&gt;0"),"0")</f>
        <v>0</v>
      </c>
      <c r="Q14" s="272"/>
    </row>
    <row r="15" spans="1:18" ht="20.100000000000001" customHeight="1">
      <c r="A15" s="251"/>
      <c r="B15" s="265"/>
      <c r="C15" s="185" t="s">
        <v>54</v>
      </c>
      <c r="D15" s="186"/>
      <c r="E15" s="186"/>
      <c r="F15" s="186"/>
      <c r="G15" s="186"/>
      <c r="H15" s="186"/>
      <c r="I15" s="186"/>
      <c r="J15" s="186"/>
      <c r="K15" s="186"/>
      <c r="L15" s="186"/>
      <c r="M15" s="186"/>
      <c r="N15" s="186"/>
      <c r="O15" s="186"/>
      <c r="P15" s="192" t="str">
        <f>IFERROR(AVERAGEIFS(Tabla24[[#This Row],[Agosto]:[Julio]],Tabla24[[#This Row],[Agosto]:[Julio]],"&lt;&gt;0"),"0")</f>
        <v>0</v>
      </c>
      <c r="Q15" s="272"/>
    </row>
    <row r="16" spans="1:18" ht="20.100000000000001" customHeight="1">
      <c r="A16" s="251"/>
      <c r="B16" s="265"/>
      <c r="C16" s="185" t="s">
        <v>53</v>
      </c>
      <c r="D16" s="186"/>
      <c r="E16" s="186"/>
      <c r="F16" s="186"/>
      <c r="G16" s="186"/>
      <c r="H16" s="186"/>
      <c r="I16" s="186"/>
      <c r="J16" s="186"/>
      <c r="K16" s="186"/>
      <c r="L16" s="186"/>
      <c r="M16" s="186"/>
      <c r="N16" s="186"/>
      <c r="O16" s="186"/>
      <c r="P16" s="192" t="str">
        <f>IFERROR(AVERAGEIFS(Tabla24[[#This Row],[Agosto]:[Julio]],Tabla24[[#This Row],[Agosto]:[Julio]],"&lt;&gt;0"),"0")</f>
        <v>0</v>
      </c>
      <c r="Q16" s="272"/>
    </row>
    <row r="17" spans="1:17" ht="20.100000000000001" customHeight="1">
      <c r="A17" s="251"/>
      <c r="B17" s="265"/>
      <c r="C17" s="187" t="s">
        <v>55</v>
      </c>
      <c r="D17" s="186"/>
      <c r="E17" s="186"/>
      <c r="F17" s="186"/>
      <c r="G17" s="186"/>
      <c r="H17" s="186"/>
      <c r="I17" s="186"/>
      <c r="J17" s="186"/>
      <c r="K17" s="186"/>
      <c r="L17" s="186"/>
      <c r="M17" s="186"/>
      <c r="N17" s="186"/>
      <c r="O17" s="186"/>
      <c r="P17" s="192" t="str">
        <f>IFERROR(AVERAGEIFS(Tabla24[[#This Row],[Agosto]:[Julio]],Tabla24[[#This Row],[Agosto]:[Julio]],"&lt;&gt;0"),"0")</f>
        <v>0</v>
      </c>
      <c r="Q17" s="272"/>
    </row>
    <row r="18" spans="1:17" ht="20.100000000000001" customHeight="1">
      <c r="A18" s="251"/>
      <c r="B18" s="265"/>
      <c r="C18" s="187" t="s">
        <v>56</v>
      </c>
      <c r="D18" s="188"/>
      <c r="E18" s="188"/>
      <c r="F18" s="188"/>
      <c r="G18" s="188"/>
      <c r="H18" s="188"/>
      <c r="I18" s="188"/>
      <c r="J18" s="188"/>
      <c r="K18" s="188"/>
      <c r="L18" s="188"/>
      <c r="M18" s="188"/>
      <c r="N18" s="188"/>
      <c r="O18" s="188"/>
      <c r="P18" s="193" t="str">
        <f>IFERROR(AVERAGEIFS(Tabla24[[#This Row],[Agosto]:[Julio]],Tabla24[[#This Row],[Agosto]:[Julio]],"&lt;&gt;0"),"0")</f>
        <v>0</v>
      </c>
      <c r="Q18" s="272"/>
    </row>
    <row r="19" spans="1:17" ht="20.100000000000001" customHeight="1">
      <c r="A19" s="251"/>
      <c r="B19" s="265"/>
      <c r="C19" s="185" t="s">
        <v>57</v>
      </c>
      <c r="D19" s="186"/>
      <c r="E19" s="186"/>
      <c r="F19" s="186"/>
      <c r="G19" s="186"/>
      <c r="H19" s="186"/>
      <c r="I19" s="186"/>
      <c r="J19" s="186"/>
      <c r="K19" s="186"/>
      <c r="L19" s="186"/>
      <c r="M19" s="186"/>
      <c r="N19" s="186"/>
      <c r="O19" s="186"/>
      <c r="P19" s="192" t="str">
        <f>IFERROR(AVERAGEIFS(Tabla24[[#This Row],[Agosto]:[Julio]],Tabla24[[#This Row],[Agosto]:[Julio]],"&lt;&gt;0"),"0")</f>
        <v>0</v>
      </c>
      <c r="Q19" s="272"/>
    </row>
    <row r="20" spans="1:17" ht="20.100000000000001" customHeight="1">
      <c r="A20" s="251"/>
      <c r="B20" s="265"/>
      <c r="C20" s="185" t="s">
        <v>173</v>
      </c>
      <c r="D20" s="189"/>
      <c r="E20" s="189"/>
      <c r="F20" s="189"/>
      <c r="G20" s="189"/>
      <c r="H20" s="189"/>
      <c r="I20" s="189"/>
      <c r="J20" s="189"/>
      <c r="K20" s="189"/>
      <c r="L20" s="189"/>
      <c r="M20" s="189"/>
      <c r="N20" s="189"/>
      <c r="O20" s="189"/>
      <c r="P20" s="194" t="str">
        <f>IFERROR(AVERAGEIFS(Tabla24[[#This Row],[Agosto]:[Julio]],Tabla24[[#This Row],[Agosto]:[Julio]],"&lt;&gt;0"),"0")</f>
        <v>0</v>
      </c>
      <c r="Q20" s="272"/>
    </row>
    <row r="21" spans="1:17" ht="20.100000000000001" customHeight="1">
      <c r="A21" s="251"/>
      <c r="B21" s="265"/>
      <c r="C21" s="187" t="s">
        <v>174</v>
      </c>
      <c r="D21" s="186"/>
      <c r="E21" s="186"/>
      <c r="F21" s="186"/>
      <c r="G21" s="186"/>
      <c r="H21" s="186"/>
      <c r="I21" s="186"/>
      <c r="J21" s="186"/>
      <c r="K21" s="186"/>
      <c r="L21" s="186"/>
      <c r="M21" s="186"/>
      <c r="N21" s="186"/>
      <c r="O21" s="186"/>
      <c r="P21" s="192" t="str">
        <f>IFERROR(AVERAGEIFS(Tabla24[[#This Row],[Agosto]:[Julio]],Tabla24[[#This Row],[Agosto]:[Julio]],"&lt;&gt;0"),"0")</f>
        <v>0</v>
      </c>
      <c r="Q21" s="272"/>
    </row>
    <row r="22" spans="1:17" ht="20.100000000000001" customHeight="1">
      <c r="A22" s="251"/>
      <c r="B22" s="265"/>
      <c r="C22" s="185" t="s">
        <v>58</v>
      </c>
      <c r="D22" s="186"/>
      <c r="E22" s="186"/>
      <c r="F22" s="186"/>
      <c r="G22" s="186"/>
      <c r="H22" s="186"/>
      <c r="I22" s="186"/>
      <c r="J22" s="186"/>
      <c r="K22" s="186"/>
      <c r="L22" s="186"/>
      <c r="M22" s="186"/>
      <c r="N22" s="186"/>
      <c r="O22" s="186"/>
      <c r="P22" s="192" t="str">
        <f>IFERROR(AVERAGEIFS(Tabla24[[#This Row],[Agosto]:[Julio]],Tabla24[[#This Row],[Agosto]:[Julio]],"&lt;&gt;0"),"0")</f>
        <v>0</v>
      </c>
      <c r="Q22" s="272"/>
    </row>
    <row r="23" spans="1:17" ht="20.100000000000001" customHeight="1">
      <c r="A23" s="251"/>
      <c r="B23" s="265"/>
      <c r="C23" s="185" t="s">
        <v>175</v>
      </c>
      <c r="D23" s="186"/>
      <c r="E23" s="186"/>
      <c r="F23" s="186"/>
      <c r="G23" s="186"/>
      <c r="H23" s="186"/>
      <c r="I23" s="186"/>
      <c r="J23" s="186"/>
      <c r="K23" s="186"/>
      <c r="L23" s="186"/>
      <c r="M23" s="186"/>
      <c r="N23" s="186"/>
      <c r="O23" s="186"/>
      <c r="P23" s="192" t="str">
        <f>IFERROR(AVERAGEIFS(Tabla24[[#This Row],[Agosto]:[Julio]],Tabla24[[#This Row],[Agosto]:[Julio]],"&lt;&gt;0"),"0")</f>
        <v>0</v>
      </c>
      <c r="Q23" s="272"/>
    </row>
    <row r="24" spans="1:17">
      <c r="A24" s="251"/>
      <c r="B24" s="265"/>
      <c r="C24" s="190" t="s">
        <v>193</v>
      </c>
      <c r="D24" s="191"/>
      <c r="E24" s="191"/>
      <c r="F24" s="191"/>
      <c r="G24" s="191"/>
      <c r="H24" s="191"/>
      <c r="I24" s="191"/>
      <c r="J24" s="191"/>
      <c r="K24" s="191"/>
      <c r="L24" s="191"/>
      <c r="M24" s="191"/>
      <c r="N24" s="191"/>
      <c r="O24" s="191"/>
      <c r="P24" s="192" t="str">
        <f>IFERROR(AVERAGEIFS(Tabla24[[#This Row],[Agosto]:[Julio]],Tabla24[[#This Row],[Agosto]:[Julio]],"&lt;&gt;0"),"0")</f>
        <v>0</v>
      </c>
      <c r="Q24" s="272"/>
    </row>
  </sheetData>
  <mergeCells count="4">
    <mergeCell ref="A8:Q8"/>
    <mergeCell ref="A10:A24"/>
    <mergeCell ref="B10:B24"/>
    <mergeCell ref="Q10:Q24"/>
  </mergeCells>
  <pageMargins left="0.7" right="0.7" top="0.75" bottom="0.75" header="0.3" footer="0.3"/>
  <pageSetup paperSize="9" orientation="portrait" r:id="rId1"/>
  <headerFooter>
    <oddFooter>&amp;LVigente a partir de:  FEBRERO 2026&amp;RSB_R_MPO_9.1.1_2026_07</oddFooter>
  </headerFooter>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9"/>
  <dimension ref="A1:I31"/>
  <sheetViews>
    <sheetView view="pageLayout" topLeftCell="A6" zoomScaleNormal="100" workbookViewId="0">
      <selection activeCell="G16" sqref="G16"/>
    </sheetView>
  </sheetViews>
  <sheetFormatPr baseColWidth="10" defaultColWidth="11.42578125" defaultRowHeight="15"/>
  <cols>
    <col min="1" max="1" width="9.85546875" customWidth="1"/>
    <col min="2" max="2" width="5.42578125" customWidth="1"/>
    <col min="3" max="3" width="9.85546875" customWidth="1"/>
    <col min="4" max="4" width="11.42578125" customWidth="1"/>
    <col min="5" max="6" width="9.85546875" customWidth="1"/>
    <col min="7" max="7" width="11.85546875" customWidth="1"/>
    <col min="8" max="8" width="4.85546875" customWidth="1"/>
    <col min="9" max="9" width="11" customWidth="1"/>
    <col min="10" max="10" width="11.85546875" customWidth="1"/>
    <col min="11" max="11" width="11.5703125" customWidth="1"/>
    <col min="12" max="14" width="9.85546875" customWidth="1"/>
  </cols>
  <sheetData>
    <row r="1" spans="1:9">
      <c r="A1" s="4" t="s">
        <v>13</v>
      </c>
    </row>
    <row r="2" spans="1:9" ht="36.75" customHeight="1">
      <c r="A2" s="284"/>
      <c r="B2" s="284"/>
      <c r="C2" s="284"/>
      <c r="D2" s="284"/>
      <c r="E2" s="284"/>
      <c r="F2" s="284"/>
      <c r="G2" s="284"/>
      <c r="H2" s="284"/>
      <c r="I2" s="284"/>
    </row>
    <row r="3" spans="1:9" ht="18" customHeight="1">
      <c r="A3" s="4" t="s">
        <v>14</v>
      </c>
      <c r="B3" s="5"/>
      <c r="C3" s="5"/>
      <c r="D3" s="5"/>
      <c r="E3" s="5"/>
      <c r="F3" s="5"/>
      <c r="G3" s="5"/>
      <c r="H3" s="5"/>
    </row>
    <row r="4" spans="1:9" ht="18" customHeight="1">
      <c r="A4" s="4"/>
      <c r="B4" s="5" t="s">
        <v>15</v>
      </c>
      <c r="C4" s="275" t="s">
        <v>16</v>
      </c>
      <c r="D4" s="275"/>
      <c r="E4" s="275"/>
      <c r="F4" s="5"/>
      <c r="G4" s="5"/>
      <c r="H4" s="5"/>
    </row>
    <row r="5" spans="1:9" ht="18" customHeight="1">
      <c r="A5" s="4"/>
      <c r="B5" s="5" t="s">
        <v>17</v>
      </c>
      <c r="C5" s="275" t="s">
        <v>18</v>
      </c>
      <c r="D5" s="275"/>
      <c r="E5" s="275"/>
      <c r="F5" s="5"/>
      <c r="G5" s="5"/>
      <c r="H5" s="5"/>
    </row>
    <row r="6" spans="1:9" ht="18" customHeight="1">
      <c r="A6" s="4"/>
      <c r="B6" s="5" t="s">
        <v>19</v>
      </c>
      <c r="C6" s="275" t="s">
        <v>20</v>
      </c>
      <c r="D6" s="275"/>
      <c r="E6" s="275"/>
      <c r="F6" s="5"/>
      <c r="G6" s="5"/>
      <c r="H6" s="5"/>
    </row>
    <row r="7" spans="1:9" ht="18" customHeight="1">
      <c r="A7" s="4"/>
      <c r="B7" s="5" t="s">
        <v>21</v>
      </c>
      <c r="C7" s="275" t="s">
        <v>22</v>
      </c>
      <c r="D7" s="275"/>
      <c r="E7" s="275"/>
      <c r="F7" s="5"/>
      <c r="G7" s="5"/>
      <c r="H7" s="5"/>
    </row>
    <row r="8" spans="1:9" ht="18" customHeight="1">
      <c r="A8" s="4"/>
      <c r="B8" s="5" t="s">
        <v>23</v>
      </c>
      <c r="C8" s="5" t="s">
        <v>24</v>
      </c>
      <c r="D8" s="5"/>
      <c r="E8" s="5"/>
      <c r="F8" s="5"/>
      <c r="G8" s="5"/>
      <c r="H8" s="5"/>
    </row>
    <row r="9" spans="1:9" ht="18" customHeight="1">
      <c r="A9" s="4"/>
      <c r="B9" s="5"/>
      <c r="C9" s="5"/>
      <c r="D9" s="5"/>
      <c r="E9" s="5"/>
      <c r="F9" s="5"/>
      <c r="G9" s="5"/>
      <c r="H9" s="5"/>
    </row>
    <row r="10" spans="1:9" ht="30" customHeight="1">
      <c r="A10" s="283" t="s">
        <v>25</v>
      </c>
      <c r="B10" s="283"/>
      <c r="C10" s="283"/>
      <c r="D10" s="6" t="s">
        <v>26</v>
      </c>
      <c r="E10" s="6" t="s">
        <v>27</v>
      </c>
      <c r="F10" s="6" t="s">
        <v>28</v>
      </c>
      <c r="G10" s="6" t="s">
        <v>29</v>
      </c>
      <c r="H10" s="5"/>
    </row>
    <row r="11" spans="1:9" ht="17.25">
      <c r="A11" s="276" t="s">
        <v>30</v>
      </c>
      <c r="B11" s="276"/>
      <c r="C11" s="276"/>
      <c r="D11" s="7">
        <v>0.9</v>
      </c>
      <c r="E11" s="8">
        <f>(D11-1)+1+1</f>
        <v>1.9</v>
      </c>
      <c r="F11" s="3" t="s">
        <v>31</v>
      </c>
      <c r="G11" s="1">
        <f>E11*E11</f>
        <v>3.61</v>
      </c>
    </row>
    <row r="12" spans="1:9" ht="17.25">
      <c r="A12" s="276" t="s">
        <v>32</v>
      </c>
      <c r="B12" s="276"/>
      <c r="C12" s="276"/>
      <c r="D12" s="9">
        <f>1-D11</f>
        <v>9.9999999999999978E-2</v>
      </c>
      <c r="E12" s="8">
        <f>D12</f>
        <v>9.9999999999999978E-2</v>
      </c>
      <c r="F12" s="3" t="s">
        <v>33</v>
      </c>
      <c r="G12" s="1">
        <f>E12*E12</f>
        <v>9.999999999999995E-3</v>
      </c>
      <c r="I12" s="10"/>
    </row>
    <row r="13" spans="1:9" ht="17.25" customHeight="1">
      <c r="A13" s="276" t="s">
        <v>34</v>
      </c>
      <c r="B13" s="276"/>
      <c r="C13" s="276"/>
      <c r="D13" s="9">
        <v>0.5</v>
      </c>
      <c r="E13" s="11">
        <v>0.5</v>
      </c>
      <c r="F13" s="3" t="s">
        <v>35</v>
      </c>
      <c r="G13" s="1">
        <v>0.5</v>
      </c>
    </row>
    <row r="14" spans="1:9" ht="17.25" customHeight="1">
      <c r="A14" s="276" t="s">
        <v>36</v>
      </c>
      <c r="B14" s="276"/>
      <c r="C14" s="276"/>
      <c r="D14" s="9">
        <v>0.5</v>
      </c>
      <c r="E14" s="11">
        <v>0.5</v>
      </c>
      <c r="F14" s="3" t="s">
        <v>37</v>
      </c>
      <c r="G14" s="12">
        <v>0.5</v>
      </c>
    </row>
    <row r="15" spans="1:9" ht="15.75">
      <c r="A15" s="277" t="s">
        <v>2</v>
      </c>
      <c r="B15" s="278"/>
      <c r="C15" s="278"/>
      <c r="D15" s="278"/>
      <c r="E15" s="279"/>
      <c r="F15" s="13" t="s">
        <v>38</v>
      </c>
      <c r="G15" s="14">
        <f>'EESU datos'!I12</f>
        <v>0</v>
      </c>
      <c r="H15" s="15"/>
    </row>
    <row r="16" spans="1:9">
      <c r="A16" s="280"/>
      <c r="B16" s="280"/>
      <c r="C16" s="280"/>
      <c r="D16" s="280"/>
      <c r="E16" s="280"/>
      <c r="F16" s="280"/>
      <c r="G16" s="10"/>
      <c r="H16" s="10"/>
    </row>
    <row r="17" spans="1:9">
      <c r="A17" s="16"/>
      <c r="B17" s="16"/>
      <c r="C17" s="16"/>
      <c r="D17" s="16"/>
      <c r="E17" s="16"/>
      <c r="F17" s="16"/>
      <c r="G17" s="10"/>
      <c r="H17" s="10"/>
    </row>
    <row r="18" spans="1:9">
      <c r="A18" s="281" t="s">
        <v>39</v>
      </c>
      <c r="B18" s="281"/>
      <c r="C18" s="281"/>
      <c r="D18" s="281"/>
      <c r="E18" s="281"/>
      <c r="F18" s="281"/>
      <c r="G18" s="281"/>
      <c r="H18" s="281"/>
      <c r="I18" s="281"/>
    </row>
    <row r="19" spans="1:9" ht="18" customHeight="1">
      <c r="C19" s="17"/>
      <c r="D19" s="17"/>
      <c r="E19" s="17"/>
      <c r="F19" s="17"/>
      <c r="G19" s="17"/>
      <c r="H19" s="17"/>
    </row>
    <row r="20" spans="1:9">
      <c r="B20" s="273" t="s">
        <v>40</v>
      </c>
      <c r="C20" s="17">
        <f>G11</f>
        <v>3.61</v>
      </c>
      <c r="D20" s="18">
        <f>+G15</f>
        <v>0</v>
      </c>
      <c r="E20" s="19">
        <f>E13</f>
        <v>0.5</v>
      </c>
      <c r="F20" s="19">
        <f>E14</f>
        <v>0.5</v>
      </c>
      <c r="G20" s="17"/>
      <c r="H20" s="282" t="s">
        <v>41</v>
      </c>
      <c r="I20" s="20">
        <f>+C20*D20*E20*F20</f>
        <v>0</v>
      </c>
    </row>
    <row r="21" spans="1:9">
      <c r="B21" s="273"/>
      <c r="C21" s="21">
        <f>G12</f>
        <v>9.999999999999995E-3</v>
      </c>
      <c r="D21" s="22">
        <f>+D20-1</f>
        <v>-1</v>
      </c>
      <c r="E21" s="21">
        <f>G11</f>
        <v>3.61</v>
      </c>
      <c r="F21" s="21">
        <f>G13</f>
        <v>0.5</v>
      </c>
      <c r="G21" s="21">
        <f>G14</f>
        <v>0.5</v>
      </c>
      <c r="H21" s="282"/>
      <c r="I21" s="23">
        <f>+C21*D21+(E21*F21*G21)</f>
        <v>0.89249999999999996</v>
      </c>
    </row>
    <row r="22" spans="1:9">
      <c r="A22" s="24"/>
    </row>
    <row r="23" spans="1:9">
      <c r="B23" s="273" t="s">
        <v>40</v>
      </c>
      <c r="C23" s="273">
        <f>+I20/I21</f>
        <v>0</v>
      </c>
      <c r="I23" s="25">
        <f>D20*C20*E20*F20</f>
        <v>0</v>
      </c>
    </row>
    <row r="24" spans="1:9">
      <c r="B24" s="273"/>
      <c r="C24" s="273"/>
      <c r="I24">
        <f>(C21*D21)+((E21*F21)*G21)</f>
        <v>0.89249999999999996</v>
      </c>
    </row>
    <row r="25" spans="1:9">
      <c r="B25" s="26"/>
      <c r="C25" s="26"/>
      <c r="I25" s="27"/>
    </row>
    <row r="26" spans="1:9">
      <c r="B26" s="273" t="s">
        <v>40</v>
      </c>
      <c r="C26" s="274">
        <f>+C23</f>
        <v>0</v>
      </c>
      <c r="D26" s="275" t="s">
        <v>42</v>
      </c>
      <c r="E26" s="275"/>
    </row>
    <row r="27" spans="1:9">
      <c r="B27" s="273"/>
      <c r="C27" s="274"/>
      <c r="D27" s="275"/>
      <c r="E27" s="275"/>
      <c r="I27" s="28">
        <f>I23/I24</f>
        <v>0</v>
      </c>
    </row>
    <row r="28" spans="1:9">
      <c r="C28" s="24"/>
    </row>
    <row r="29" spans="1:9">
      <c r="A29" s="29"/>
      <c r="B29" s="30"/>
    </row>
    <row r="30" spans="1:9">
      <c r="A30" s="31"/>
      <c r="B30" s="31"/>
    </row>
    <row r="31" spans="1:9">
      <c r="C31" s="32"/>
    </row>
  </sheetData>
  <mergeCells count="20">
    <mergeCell ref="A10:C10"/>
    <mergeCell ref="A2:I2"/>
    <mergeCell ref="C4:E4"/>
    <mergeCell ref="C5:E5"/>
    <mergeCell ref="C6:E6"/>
    <mergeCell ref="C7:E7"/>
    <mergeCell ref="B26:B27"/>
    <mergeCell ref="C26:C27"/>
    <mergeCell ref="D26:E27"/>
    <mergeCell ref="A11:C11"/>
    <mergeCell ref="A12:C12"/>
    <mergeCell ref="A13:C13"/>
    <mergeCell ref="A14:C14"/>
    <mergeCell ref="A15:E15"/>
    <mergeCell ref="A16:F16"/>
    <mergeCell ref="A18:I18"/>
    <mergeCell ref="B20:B21"/>
    <mergeCell ref="H20:H21"/>
    <mergeCell ref="B23:B24"/>
    <mergeCell ref="C23:C24"/>
  </mergeCells>
  <pageMargins left="0.7" right="0.7" top="0.75" bottom="0.75" header="0.3" footer="0.3"/>
  <pageSetup orientation="portrait" r:id="rId1"/>
  <headerFooter>
    <oddFooter>&amp;L&amp;9VIGENTE A PARTIR DE: ENERO 2017&amp;C1&amp;R&amp;9SB_CMP_9.1_2017_01</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DNU vaciado</vt:lpstr>
      <vt:lpstr>DNU gráficos</vt:lpstr>
      <vt:lpstr>ESU vaciado</vt:lpstr>
      <vt:lpstr>EESU datos</vt:lpstr>
      <vt:lpstr>Gráficas EESU</vt:lpstr>
      <vt:lpstr>Indicadores Colecciones</vt:lpstr>
      <vt:lpstr>Indicadores Servicios</vt:lpstr>
      <vt:lpstr>Fórmula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americag</dc:creator>
  <cp:lastModifiedBy>User</cp:lastModifiedBy>
  <cp:lastPrinted>2026-02-19T20:22:28Z</cp:lastPrinted>
  <dcterms:created xsi:type="dcterms:W3CDTF">2017-04-03T18:55:01Z</dcterms:created>
  <dcterms:modified xsi:type="dcterms:W3CDTF">2026-06-22T20:48:06Z</dcterms:modified>
</cp:coreProperties>
</file>